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1790" tabRatio="838" firstSheet="6" activeTab="13"/>
  </bookViews>
  <sheets>
    <sheet name="Осн. фін. пок." sheetId="14" r:id="rId1"/>
    <sheet name="I. Фін результат" sheetId="20" r:id="rId2"/>
    <sheet name="Розшифровка до Формування " sheetId="27" r:id="rId3"/>
    <sheet name="ІІ. Розр. з бюджетом" sheetId="19" r:id="rId4"/>
    <sheet name="Розшифровка до розр з бюдж" sheetId="26" r:id="rId5"/>
    <sheet name="ІІІ. Рух грош. коштів" sheetId="18" r:id="rId6"/>
    <sheet name="Розшифровка до Руху" sheetId="28" r:id="rId7"/>
    <sheet name="IV. Кап. інвестиції" sheetId="3" r:id="rId8"/>
    <sheet name="Розшифровка кап " sheetId="29" r:id="rId9"/>
    <sheet name=" V. Коефіцієнти" sheetId="11" r:id="rId10"/>
    <sheet name="6.1. Інша інфо_1" sheetId="32" r:id="rId11"/>
    <sheet name="6.2. Інша інфо_2" sheetId="31" r:id="rId12"/>
    <sheet name="VII Статутн капіт" sheetId="21" r:id="rId13"/>
    <sheet name="Розшифровка статутний" sheetId="2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123Graph_XGRAPH3" localSheetId="10" hidden="1">[1]GDP!#REF!</definedName>
    <definedName name="__123Graph_XGRAPH3" localSheetId="11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0">#REF!</definedName>
    <definedName name="BuiltIn_Print_Area___1___1" localSheetId="1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0">#REF!</definedName>
    <definedName name="Cost_Category_National_ID" localSheetId="11">#REF!</definedName>
    <definedName name="Cost_Category_National_ID">#REF!</definedName>
    <definedName name="Cе511" localSheetId="10">#REF!</definedName>
    <definedName name="Cе511" localSheetId="11">#REF!</definedName>
    <definedName name="Cе511">#REF!</definedName>
    <definedName name="d">'[9]МТР Газ України'!$B$4</definedName>
    <definedName name="dCPIb" localSheetId="10">[10]попер_роз!#REF!</definedName>
    <definedName name="dCPIb" localSheetId="11">[10]попер_роз!#REF!</definedName>
    <definedName name="dCPIb">[10]попер_роз!#REF!</definedName>
    <definedName name="dPPIb" localSheetId="10">[10]попер_роз!#REF!</definedName>
    <definedName name="dPPIb" localSheetId="11">[10]попер_роз!#REF!</definedName>
    <definedName name="dPPIb">[10]попер_роз!#REF!</definedName>
    <definedName name="ds" localSheetId="10">'[11]7  Інші витрати'!#REF!</definedName>
    <definedName name="ds" localSheetId="11">'[11]7  Інші витрати'!#REF!</definedName>
    <definedName name="ds">'[11]7  Інші витрати'!#REF!</definedName>
    <definedName name="Fact_Type_ID" localSheetId="10">#REF!</definedName>
    <definedName name="Fact_Type_ID" localSheetId="11">#REF!</definedName>
    <definedName name="Fact_Type_ID">#REF!</definedName>
    <definedName name="G">'[12]МТР Газ України'!$B$1</definedName>
    <definedName name="ij1sssss" localSheetId="10">'[13]7  Інші витрати'!#REF!</definedName>
    <definedName name="ij1sssss" localSheetId="11">'[13]7  Інші витрати'!#REF!</definedName>
    <definedName name="ij1sssss">'[13]7  Інші витрати'!#REF!</definedName>
    <definedName name="LastItem" localSheetId="10">[14]Лист1!$A$1</definedName>
    <definedName name="LastItem" localSheetId="11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 localSheetId="10">'[18]7  Інші витрати'!#REF!</definedName>
    <definedName name="Load_ID_10" localSheetId="11">'[18]7  Інші витрати'!#REF!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10">[14]!ShowFil</definedName>
    <definedName name="ShowFil" localSheetId="11">[14]!ShowFil</definedName>
    <definedName name="ShowFil">[15]!ShowFil</definedName>
    <definedName name="SU_ID" localSheetId="10">#REF!</definedName>
    <definedName name="SU_ID" localSheetId="11">#REF!</definedName>
    <definedName name="SU_ID">#REF!</definedName>
    <definedName name="Time_ID">'[17]МТР Газ України'!$B$1</definedName>
    <definedName name="Time_ID_10" localSheetId="10">'[18]7  Інші витрати'!#REF!</definedName>
    <definedName name="Time_ID_10" localSheetId="11">'[18]7  Інші витрати'!#REF!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 localSheetId="10">'[18]7  Інші витрати'!#REF!</definedName>
    <definedName name="Time_ID0_10" localSheetId="11">'[18]7  Інші витрати'!#REF!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 localSheetId="10">#REF!</definedName>
    <definedName name="ttttttt" localSheetId="1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 localSheetId="10">#REF!</definedName>
    <definedName name="yyyy" localSheetId="11">#REF!</definedName>
    <definedName name="yyyy">#REF!</definedName>
    <definedName name="zx">'[4]МТР Газ України'!$F$1</definedName>
    <definedName name="zxc">[5]Inform!$E$38</definedName>
    <definedName name="а" localSheetId="10">'[13]7  Інші витрати'!#REF!</definedName>
    <definedName name="а" localSheetId="11">'[13]7  Інші витрати'!#REF!</definedName>
    <definedName name="а">'[13]7  Інші витрати'!#REF!</definedName>
    <definedName name="ав" localSheetId="10">#REF!</definedName>
    <definedName name="ав" localSheetId="11">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 localSheetId="10">'[28]БАЗА  '!#REF!</definedName>
    <definedName name="ватт" localSheetId="11">'[28]БАЗА  '!#REF!</definedName>
    <definedName name="ватт">'[28]БАЗА  '!#REF!</definedName>
    <definedName name="Д">'[16]МТР Газ України'!$B$4</definedName>
    <definedName name="е" localSheetId="10">#REF!</definedName>
    <definedName name="е" localSheetId="11">#REF!</definedName>
    <definedName name="е">#REF!</definedName>
    <definedName name="є" localSheetId="10">#REF!</definedName>
    <definedName name="є" localSheetId="11">#REF!</definedName>
    <definedName name="є">#REF!</definedName>
    <definedName name="_xlnm.Print_Titles" localSheetId="9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пок.'!$42:$44</definedName>
    <definedName name="Заголовки_для_печати_МИ">'[29]1993'!$A$1:$IV$3,'[29]1993'!$A$1:$A$65536</definedName>
    <definedName name="і">[30]Inform!$F$2</definedName>
    <definedName name="ів" localSheetId="10">#REF!</definedName>
    <definedName name="ів" localSheetId="11">#REF!</definedName>
    <definedName name="ів">#REF!</definedName>
    <definedName name="ів___0" localSheetId="10">#REF!</definedName>
    <definedName name="ів___0" localSheetId="11">#REF!</definedName>
    <definedName name="ів___0">#REF!</definedName>
    <definedName name="ів_22" localSheetId="10">#REF!</definedName>
    <definedName name="ів_22" localSheetId="11">#REF!</definedName>
    <definedName name="ів_22">#REF!</definedName>
    <definedName name="ів_26" localSheetId="10">#REF!</definedName>
    <definedName name="ів_26" localSheetId="11">#REF!</definedName>
    <definedName name="ів_26">#REF!</definedName>
    <definedName name="іваіа" localSheetId="10">'[31]7  Інші витрати'!#REF!</definedName>
    <definedName name="іваіа" localSheetId="11">'[31]7  Інші витрати'!#REF!</definedName>
    <definedName name="іваіа">'[31]7  Інші витрати'!#REF!</definedName>
    <definedName name="іваф" localSheetId="10">#REF!</definedName>
    <definedName name="іваф" localSheetId="11">#REF!</definedName>
    <definedName name="іваф">#REF!</definedName>
    <definedName name="івів">'[12]МТР Газ України'!$B$1</definedName>
    <definedName name="іцу">[24]Inform!$G$2</definedName>
    <definedName name="йуц" localSheetId="10">#REF!</definedName>
    <definedName name="йуц" localSheetId="11">#REF!</definedName>
    <definedName name="йуц">#REF!</definedName>
    <definedName name="йцу" localSheetId="10">#REF!</definedName>
    <definedName name="йцу" localSheetId="11">#REF!</definedName>
    <definedName name="йцу">#REF!</definedName>
    <definedName name="йцуйй" localSheetId="10">#REF!</definedName>
    <definedName name="йцуйй" localSheetId="11">#REF!</definedName>
    <definedName name="йцуйй">#REF!</definedName>
    <definedName name="йцукц" localSheetId="10">'[31]7  Інші витрати'!#REF!</definedName>
    <definedName name="йцукц" localSheetId="11">'[31]7  Інші витрати'!#REF!</definedName>
    <definedName name="йцукц">'[31]7  Інші витрати'!#REF!</definedName>
    <definedName name="КЕ" localSheetId="10">#REF!</definedName>
    <definedName name="КЕ" localSheetId="11">#REF!</definedName>
    <definedName name="КЕ">#REF!</definedName>
    <definedName name="КЕ___0" localSheetId="10">#REF!</definedName>
    <definedName name="КЕ___0" localSheetId="11">#REF!</definedName>
    <definedName name="КЕ___0">#REF!</definedName>
    <definedName name="КЕ_22" localSheetId="10">#REF!</definedName>
    <definedName name="КЕ_22" localSheetId="11">#REF!</definedName>
    <definedName name="КЕ_22">#REF!</definedName>
    <definedName name="КЕ_26" localSheetId="10">#REF!</definedName>
    <definedName name="КЕ_26" localSheetId="11">#REF!</definedName>
    <definedName name="КЕ_26">#REF!</definedName>
    <definedName name="кен" localSheetId="10">#REF!</definedName>
    <definedName name="кен" localSheetId="11">#REF!</definedName>
    <definedName name="кен">#REF!</definedName>
    <definedName name="л" localSheetId="10">#REF!</definedName>
    <definedName name="л" localSheetId="11">#REF!</definedName>
    <definedName name="л">#REF!</definedName>
    <definedName name="_xlnm.Print_Area" localSheetId="9">' V. Коефіцієнти'!$A$1:$H$26</definedName>
    <definedName name="_xlnm.Print_Area" localSheetId="10">'6.1. Інша інфо_1'!$A$1:$O$63</definedName>
    <definedName name="_xlnm.Print_Area" localSheetId="11">'6.2. Інша інфо_2'!$A$1:$AE$60</definedName>
    <definedName name="_xlnm.Print_Area" localSheetId="1">'I. Фін результат'!$A$1:$K$99</definedName>
    <definedName name="_xlnm.Print_Area" localSheetId="7">'IV. Кап. інвестиції'!$A$1:$J$18</definedName>
    <definedName name="_xlnm.Print_Area" localSheetId="3">'ІІ. Розр. з бюджетом'!$A$1:$J$47</definedName>
    <definedName name="_xlnm.Print_Area" localSheetId="5">'ІІІ. Рух грош. коштів'!$A$1:$J$71</definedName>
    <definedName name="_xlnm.Print_Area" localSheetId="0">'Осн. фін. пок.'!$A$1:$J$129</definedName>
    <definedName name="_xlnm.Print_Area" localSheetId="4">'Розшифровка до розр з бюдж'!$A$1:$J$29</definedName>
    <definedName name="_xlnm.Print_Area" localSheetId="6">'Розшифровка до Руху'!$A$1:$J$111</definedName>
    <definedName name="_xlnm.Print_Area" localSheetId="2">'Розшифровка до Формування '!$A$1:$J$73</definedName>
    <definedName name="_xlnm.Print_Area" localSheetId="8">'Розшифровка кап '!$A$1:$J$90</definedName>
    <definedName name="_xlnm.Print_Area" localSheetId="13">'Розшифровка статутний'!$A$1:$J$23</definedName>
    <definedName name="п" localSheetId="10">'[13]7  Інші витрати'!#REF!</definedName>
    <definedName name="п" localSheetId="11">'[13]7  Інші витрати'!#REF!</definedName>
    <definedName name="п" localSheetId="6">'[13]7  Інші витрати'!#REF!</definedName>
    <definedName name="п" localSheetId="2">'[13]7  Інші витрати'!#REF!</definedName>
    <definedName name="п" localSheetId="8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 localSheetId="10">#REF!</definedName>
    <definedName name="План" localSheetId="1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10">#REF!</definedName>
    <definedName name="р" localSheetId="11">#REF!</definedName>
    <definedName name="р" localSheetId="6">#REF!</definedName>
    <definedName name="р" localSheetId="2">#REF!</definedName>
    <definedName name="р" localSheetId="8">#REF!</definedName>
    <definedName name="р">#REF!</definedName>
    <definedName name="т">[33]Inform!$E$6</definedName>
    <definedName name="тариф">[34]Inform!$G$2</definedName>
    <definedName name="уйцукйцуйу" localSheetId="10">#REF!</definedName>
    <definedName name="уйцукйцуйу" localSheetId="11">#REF!</definedName>
    <definedName name="уйцукйцуйу" localSheetId="6">#REF!</definedName>
    <definedName name="уйцукйцуйу" localSheetId="2">#REF!</definedName>
    <definedName name="уйцукйцуйу" localSheetId="8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 localSheetId="10">'[31]7  Інші витрати'!#REF!</definedName>
    <definedName name="фіваіф" localSheetId="11">'[31]7  Інші витрати'!#REF!</definedName>
    <definedName name="фіваіф">'[31]7  Інші витрати'!#REF!</definedName>
    <definedName name="фф">'[27]МТР Газ України'!$F$1</definedName>
    <definedName name="ц" localSheetId="10">'[13]7  Інші витрати'!#REF!</definedName>
    <definedName name="ц" localSheetId="11">'[13]7  Інші витрати'!#REF!</definedName>
    <definedName name="ц">'[13]7  Інші витрати'!#REF!</definedName>
    <definedName name="ччч" localSheetId="10">'[36]БАЗА  '!#REF!</definedName>
    <definedName name="ччч" localSheetId="11">'[36]БАЗА  '!#REF!</definedName>
    <definedName name="ччч">'[36]БАЗА  '!#REF!</definedName>
    <definedName name="ш" localSheetId="10">#REF!</definedName>
    <definedName name="ш" localSheetId="11">#REF!</definedName>
    <definedName name="ш" localSheetId="6">#REF!</definedName>
    <definedName name="ш" localSheetId="2">#REF!</definedName>
    <definedName name="ш" localSheetId="8">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F94" i="14"/>
  <c r="E8" i="25"/>
  <c r="D8"/>
  <c r="F9"/>
  <c r="D102" i="28"/>
  <c r="F102"/>
  <c r="C103"/>
  <c r="C102" s="1"/>
  <c r="D103"/>
  <c r="E103"/>
  <c r="E102" s="1"/>
  <c r="F103"/>
  <c r="J106"/>
  <c r="I106"/>
  <c r="H106"/>
  <c r="G106"/>
  <c r="F106"/>
  <c r="E106"/>
  <c r="D106"/>
  <c r="C106"/>
  <c r="F96"/>
  <c r="F95"/>
  <c r="G112" i="14"/>
  <c r="C93" i="28" l="1"/>
  <c r="D93"/>
  <c r="E93"/>
  <c r="E84"/>
  <c r="J54"/>
  <c r="I54"/>
  <c r="H54"/>
  <c r="G54"/>
  <c r="C54"/>
  <c r="D54"/>
  <c r="E54"/>
  <c r="F55"/>
  <c r="C24"/>
  <c r="D24"/>
  <c r="E24"/>
  <c r="J15"/>
  <c r="I15"/>
  <c r="H15"/>
  <c r="G15"/>
  <c r="F19"/>
  <c r="F18"/>
  <c r="F16"/>
  <c r="J9"/>
  <c r="I9"/>
  <c r="H9"/>
  <c r="G9"/>
  <c r="F13"/>
  <c r="F12"/>
  <c r="F11"/>
  <c r="F15" l="1"/>
  <c r="F9"/>
  <c r="E15"/>
  <c r="D15"/>
  <c r="E9" l="1"/>
  <c r="C9"/>
  <c r="D9"/>
  <c r="V43" i="31"/>
  <c r="L43"/>
  <c r="G43"/>
  <c r="AE42"/>
  <c r="AD42"/>
  <c r="AC42"/>
  <c r="AB42"/>
  <c r="AE40"/>
  <c r="AD40"/>
  <c r="AC40"/>
  <c r="AB40"/>
  <c r="U41"/>
  <c r="AE41" s="1"/>
  <c r="T41"/>
  <c r="AD41" s="1"/>
  <c r="S41"/>
  <c r="AC41" s="1"/>
  <c r="R41"/>
  <c r="AB41" s="1"/>
  <c r="U39"/>
  <c r="U43" s="1"/>
  <c r="T39"/>
  <c r="S39"/>
  <c r="S43" s="1"/>
  <c r="R39"/>
  <c r="Q40"/>
  <c r="AA40" s="1"/>
  <c r="Q42"/>
  <c r="Q41" s="1"/>
  <c r="AA41" s="1"/>
  <c r="T43" l="1"/>
  <c r="AA42"/>
  <c r="AD39"/>
  <c r="AD43" s="1"/>
  <c r="R43"/>
  <c r="AE39"/>
  <c r="AE43" s="1"/>
  <c r="AC39"/>
  <c r="AC43" s="1"/>
  <c r="Q39"/>
  <c r="AB39"/>
  <c r="AB43" s="1"/>
  <c r="J38" i="29"/>
  <c r="I38"/>
  <c r="H38"/>
  <c r="G38"/>
  <c r="F39"/>
  <c r="F38" s="1"/>
  <c r="J8"/>
  <c r="I8"/>
  <c r="H8"/>
  <c r="G8"/>
  <c r="F27"/>
  <c r="J52" i="32"/>
  <c r="G64" i="20"/>
  <c r="H64"/>
  <c r="I64"/>
  <c r="J64"/>
  <c r="F68" i="27"/>
  <c r="J64"/>
  <c r="I64"/>
  <c r="H64"/>
  <c r="G64"/>
  <c r="E64"/>
  <c r="D64"/>
  <c r="C64"/>
  <c r="F54"/>
  <c r="F57"/>
  <c r="F56"/>
  <c r="F55"/>
  <c r="F63"/>
  <c r="F58"/>
  <c r="F60"/>
  <c r="J53"/>
  <c r="I53"/>
  <c r="H53"/>
  <c r="G53"/>
  <c r="F61"/>
  <c r="F49"/>
  <c r="J48"/>
  <c r="I48"/>
  <c r="H48"/>
  <c r="G48"/>
  <c r="F50"/>
  <c r="F51"/>
  <c r="F45"/>
  <c r="F42"/>
  <c r="F39"/>
  <c r="F38"/>
  <c r="F36"/>
  <c r="F35"/>
  <c r="J29"/>
  <c r="I29"/>
  <c r="H29"/>
  <c r="G29"/>
  <c r="F31"/>
  <c r="F18"/>
  <c r="J7"/>
  <c r="I7"/>
  <c r="H7"/>
  <c r="G7"/>
  <c r="F23"/>
  <c r="F20"/>
  <c r="F28"/>
  <c r="F27"/>
  <c r="F25"/>
  <c r="F24"/>
  <c r="F22"/>
  <c r="F21"/>
  <c r="F19"/>
  <c r="F17"/>
  <c r="F15"/>
  <c r="F14"/>
  <c r="F12"/>
  <c r="F11"/>
  <c r="F10"/>
  <c r="F9"/>
  <c r="F8"/>
  <c r="F66"/>
  <c r="F65"/>
  <c r="F60" i="20"/>
  <c r="C77" i="29"/>
  <c r="E77"/>
  <c r="C68"/>
  <c r="E68"/>
  <c r="E38"/>
  <c r="Q43" i="31" l="1"/>
  <c r="AA43" s="1"/>
  <c r="AA39"/>
  <c r="F64" i="27"/>
  <c r="F48"/>
  <c r="F53"/>
  <c r="F29"/>
  <c r="F7"/>
  <c r="C8" i="29"/>
  <c r="D8"/>
  <c r="E8"/>
  <c r="E53" i="27"/>
  <c r="E48"/>
  <c r="E29"/>
  <c r="E7"/>
  <c r="C108" i="14"/>
  <c r="C112"/>
  <c r="C102"/>
  <c r="C105" s="1"/>
  <c r="C98"/>
  <c r="C93"/>
  <c r="C106" l="1"/>
  <c r="D52" i="32" l="1"/>
  <c r="D38" i="29" l="1"/>
  <c r="D53" i="27"/>
  <c r="D48"/>
  <c r="D29"/>
  <c r="D7"/>
  <c r="D64" i="20" l="1"/>
  <c r="D37" i="32"/>
  <c r="B35" s="1"/>
  <c r="F36"/>
  <c r="F35"/>
  <c r="F34"/>
  <c r="B36"/>
  <c r="C38" i="29"/>
  <c r="C7" i="3" l="1"/>
  <c r="C84" i="28"/>
  <c r="C15"/>
  <c r="C58" i="18"/>
  <c r="C54"/>
  <c r="C64" s="1"/>
  <c r="C44"/>
  <c r="C41"/>
  <c r="C52" s="1"/>
  <c r="C36"/>
  <c r="C21"/>
  <c r="C18"/>
  <c r="C8"/>
  <c r="C40" i="19"/>
  <c r="C36"/>
  <c r="C27"/>
  <c r="C19"/>
  <c r="C9"/>
  <c r="C17" s="1"/>
  <c r="C53" i="27"/>
  <c r="C48"/>
  <c r="C44"/>
  <c r="C29"/>
  <c r="C7"/>
  <c r="C95" i="20"/>
  <c r="C87"/>
  <c r="C86"/>
  <c r="C85"/>
  <c r="C84"/>
  <c r="C83"/>
  <c r="C67"/>
  <c r="C64"/>
  <c r="C52"/>
  <c r="C48"/>
  <c r="C40"/>
  <c r="C19"/>
  <c r="C9"/>
  <c r="C18" s="1"/>
  <c r="C59" l="1"/>
  <c r="C78"/>
  <c r="C43" i="19"/>
  <c r="C34" i="18"/>
  <c r="C79" i="20"/>
  <c r="C65" i="18"/>
  <c r="C68" s="1"/>
  <c r="C70" i="20" l="1"/>
  <c r="C75" s="1"/>
  <c r="C82"/>
  <c r="C88" s="1"/>
  <c r="D40" i="19"/>
  <c r="D18" i="32" l="1"/>
  <c r="F18"/>
  <c r="J63"/>
  <c r="G63"/>
  <c r="D63"/>
  <c r="M60"/>
  <c r="M57"/>
  <c r="M52"/>
  <c r="K46"/>
  <c r="M37"/>
  <c r="J37"/>
  <c r="G37"/>
  <c r="J25"/>
  <c r="H25"/>
  <c r="F25"/>
  <c r="D25"/>
  <c r="J24"/>
  <c r="H24"/>
  <c r="F24"/>
  <c r="D24"/>
  <c r="J23"/>
  <c r="H23"/>
  <c r="F23"/>
  <c r="D23"/>
  <c r="N21"/>
  <c r="L21"/>
  <c r="N20"/>
  <c r="L20"/>
  <c r="N19"/>
  <c r="L19"/>
  <c r="J18"/>
  <c r="H18"/>
  <c r="N17"/>
  <c r="L17"/>
  <c r="N16"/>
  <c r="L16"/>
  <c r="N15"/>
  <c r="L15"/>
  <c r="J14"/>
  <c r="H14"/>
  <c r="F14"/>
  <c r="D14"/>
  <c r="N13"/>
  <c r="L13"/>
  <c r="N12"/>
  <c r="L12"/>
  <c r="N11"/>
  <c r="L11"/>
  <c r="J10"/>
  <c r="H10"/>
  <c r="F10"/>
  <c r="D10"/>
  <c r="M63" l="1"/>
  <c r="C35"/>
  <c r="C36"/>
  <c r="C34"/>
  <c r="L14"/>
  <c r="L25"/>
  <c r="L23"/>
  <c r="N18"/>
  <c r="D22"/>
  <c r="F22"/>
  <c r="N23"/>
  <c r="L10"/>
  <c r="N14"/>
  <c r="N10"/>
  <c r="H22"/>
  <c r="N24"/>
  <c r="N25"/>
  <c r="J22"/>
  <c r="L18"/>
  <c r="L24"/>
  <c r="C37" l="1"/>
  <c r="B37"/>
  <c r="N22"/>
  <c r="L22"/>
  <c r="S55" i="31" l="1"/>
  <c r="Q55"/>
  <c r="O55"/>
  <c r="K55"/>
  <c r="I55"/>
  <c r="G55"/>
  <c r="E55"/>
  <c r="M54"/>
  <c r="M53"/>
  <c r="Z43"/>
  <c r="Y43"/>
  <c r="X43"/>
  <c r="W43"/>
  <c r="P43"/>
  <c r="O43"/>
  <c r="N43"/>
  <c r="M43"/>
  <c r="K43"/>
  <c r="J43"/>
  <c r="I43"/>
  <c r="H43"/>
  <c r="AE35"/>
  <c r="AD35"/>
  <c r="AC35"/>
  <c r="AB35"/>
  <c r="V35"/>
  <c r="Q35"/>
  <c r="Q44" s="1"/>
  <c r="L35"/>
  <c r="G35"/>
  <c r="G44" s="1"/>
  <c r="W16"/>
  <c r="T16"/>
  <c r="Q16"/>
  <c r="AC15"/>
  <c r="Z15"/>
  <c r="V7"/>
  <c r="R7"/>
  <c r="N7"/>
  <c r="AC16" l="1"/>
  <c r="AA35"/>
  <c r="M55"/>
  <c r="AC7"/>
  <c r="Z16"/>
  <c r="Z7"/>
  <c r="L44"/>
  <c r="V44"/>
  <c r="AA44" l="1"/>
  <c r="G44" i="18"/>
  <c r="J21" l="1"/>
  <c r="I21"/>
  <c r="H21"/>
  <c r="G21"/>
  <c r="J44"/>
  <c r="I44"/>
  <c r="H44"/>
  <c r="E21"/>
  <c r="D21"/>
  <c r="F21" l="1"/>
  <c r="F59"/>
  <c r="F61"/>
  <c r="F62"/>
  <c r="F63"/>
  <c r="G66"/>
  <c r="F38" i="19"/>
  <c r="F76" i="20" l="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12"/>
  <c r="F13"/>
  <c r="F14"/>
  <c r="F93" i="14" l="1"/>
  <c r="F42" i="28" l="1"/>
  <c r="I27" i="19"/>
  <c r="J27"/>
  <c r="D68" i="29" l="1"/>
  <c r="H27" i="19"/>
  <c r="G27"/>
  <c r="F83" i="28"/>
  <c r="F54" s="1"/>
  <c r="J24"/>
  <c r="I24"/>
  <c r="H24"/>
  <c r="G24"/>
  <c r="F43"/>
  <c r="E102" i="14" l="1"/>
  <c r="E105" s="1"/>
  <c r="E98"/>
  <c r="E93"/>
  <c r="F33" i="19" l="1"/>
  <c r="F21" i="20" l="1"/>
  <c r="F20"/>
  <c r="J19"/>
  <c r="I19"/>
  <c r="H19"/>
  <c r="G19"/>
  <c r="F19" l="1"/>
  <c r="J9" l="1"/>
  <c r="I9"/>
  <c r="H9"/>
  <c r="G9"/>
  <c r="F86" i="29" l="1"/>
  <c r="J85"/>
  <c r="I85"/>
  <c r="H85"/>
  <c r="G85"/>
  <c r="E85"/>
  <c r="D85"/>
  <c r="C85"/>
  <c r="J77"/>
  <c r="I77"/>
  <c r="H77"/>
  <c r="G77"/>
  <c r="D77"/>
  <c r="J68"/>
  <c r="I68"/>
  <c r="H68"/>
  <c r="G68"/>
  <c r="F8"/>
  <c r="F13" i="3"/>
  <c r="F11"/>
  <c r="F10"/>
  <c r="F9"/>
  <c r="F8"/>
  <c r="J7"/>
  <c r="I7"/>
  <c r="H7"/>
  <c r="G7"/>
  <c r="E7"/>
  <c r="D7"/>
  <c r="F105" i="28"/>
  <c r="F104"/>
  <c r="J101"/>
  <c r="I101"/>
  <c r="H101"/>
  <c r="G101"/>
  <c r="E101"/>
  <c r="D101"/>
  <c r="C101"/>
  <c r="F94"/>
  <c r="J93"/>
  <c r="I93"/>
  <c r="H93"/>
  <c r="G93"/>
  <c r="J84"/>
  <c r="I84"/>
  <c r="H84"/>
  <c r="G84"/>
  <c r="D84"/>
  <c r="C23" l="1"/>
  <c r="D23"/>
  <c r="C7" i="29"/>
  <c r="F24" i="28"/>
  <c r="F101"/>
  <c r="F93"/>
  <c r="F7" i="3"/>
  <c r="E7" i="29"/>
  <c r="F84" i="28"/>
  <c r="I23"/>
  <c r="G23"/>
  <c r="J23"/>
  <c r="E23"/>
  <c r="F68" i="29"/>
  <c r="F77"/>
  <c r="D7"/>
  <c r="H7"/>
  <c r="J7"/>
  <c r="I7"/>
  <c r="F85"/>
  <c r="G7"/>
  <c r="H23" i="28"/>
  <c r="F23" l="1"/>
  <c r="F7" i="29"/>
  <c r="D58" i="18" l="1"/>
  <c r="D54"/>
  <c r="D36"/>
  <c r="D18"/>
  <c r="D8"/>
  <c r="E9" i="19"/>
  <c r="D9"/>
  <c r="J44" i="27"/>
  <c r="I44"/>
  <c r="H44"/>
  <c r="G44"/>
  <c r="E44"/>
  <c r="D44"/>
  <c r="E95" i="20"/>
  <c r="E87"/>
  <c r="E86"/>
  <c r="E85"/>
  <c r="E84"/>
  <c r="E83"/>
  <c r="E67"/>
  <c r="E64"/>
  <c r="E52"/>
  <c r="E48"/>
  <c r="E40"/>
  <c r="E19"/>
  <c r="E9"/>
  <c r="E18" s="1"/>
  <c r="D95"/>
  <c r="D87"/>
  <c r="D86"/>
  <c r="D85"/>
  <c r="D84"/>
  <c r="D83"/>
  <c r="D67"/>
  <c r="D52"/>
  <c r="D48"/>
  <c r="D78" s="1"/>
  <c r="D40"/>
  <c r="D19"/>
  <c r="D9"/>
  <c r="D64" i="18" l="1"/>
  <c r="E59" i="20"/>
  <c r="E70" s="1"/>
  <c r="E75" s="1"/>
  <c r="D34" i="18"/>
  <c r="E78" i="20"/>
  <c r="F44" i="27"/>
  <c r="D79" i="20"/>
  <c r="E79"/>
  <c r="D18"/>
  <c r="D59" s="1"/>
  <c r="D23" i="26"/>
  <c r="E23"/>
  <c r="G23"/>
  <c r="H23"/>
  <c r="I23"/>
  <c r="J23"/>
  <c r="C23"/>
  <c r="D20"/>
  <c r="E20"/>
  <c r="G20"/>
  <c r="H20"/>
  <c r="I20"/>
  <c r="J20"/>
  <c r="C20"/>
  <c r="F18"/>
  <c r="D17"/>
  <c r="E17"/>
  <c r="G17"/>
  <c r="H17"/>
  <c r="I17"/>
  <c r="J17"/>
  <c r="C17"/>
  <c r="D14"/>
  <c r="E14"/>
  <c r="G14"/>
  <c r="H14"/>
  <c r="I14"/>
  <c r="J14"/>
  <c r="C14"/>
  <c r="H10"/>
  <c r="I10"/>
  <c r="J10"/>
  <c r="G10"/>
  <c r="D10"/>
  <c r="E10"/>
  <c r="C10"/>
  <c r="F24"/>
  <c r="F21"/>
  <c r="F15"/>
  <c r="F11"/>
  <c r="F9"/>
  <c r="J8"/>
  <c r="I8"/>
  <c r="H8"/>
  <c r="G8"/>
  <c r="E8"/>
  <c r="D8"/>
  <c r="C8"/>
  <c r="E82" i="20" l="1"/>
  <c r="E88" s="1"/>
  <c r="F23" i="26"/>
  <c r="D70" i="20"/>
  <c r="D75" s="1"/>
  <c r="D82"/>
  <c r="D88" s="1"/>
  <c r="F17" i="26"/>
  <c r="F20"/>
  <c r="F14"/>
  <c r="F8"/>
  <c r="F10"/>
  <c r="F45" i="18" l="1"/>
  <c r="F44"/>
  <c r="F46"/>
  <c r="F47"/>
  <c r="F8" i="25" l="1"/>
  <c r="F10"/>
  <c r="F11"/>
  <c r="F12"/>
  <c r="F13"/>
  <c r="F14"/>
  <c r="D7"/>
  <c r="E7"/>
  <c r="G7"/>
  <c r="H7"/>
  <c r="I7"/>
  <c r="J7"/>
  <c r="C7"/>
  <c r="F7" l="1"/>
  <c r="D90" i="14" l="1"/>
  <c r="E90"/>
  <c r="F90"/>
  <c r="E20" i="11" l="1"/>
  <c r="F20"/>
  <c r="G20"/>
  <c r="E16"/>
  <c r="F16"/>
  <c r="G16"/>
  <c r="E15"/>
  <c r="F15"/>
  <c r="G15"/>
  <c r="D15"/>
  <c r="E58" i="18" l="1"/>
  <c r="G58"/>
  <c r="H58"/>
  <c r="I58"/>
  <c r="J58"/>
  <c r="F40"/>
  <c r="F43"/>
  <c r="F48"/>
  <c r="F49"/>
  <c r="F50"/>
  <c r="G42"/>
  <c r="G41" s="1"/>
  <c r="H42"/>
  <c r="I42"/>
  <c r="J42"/>
  <c r="E8"/>
  <c r="G8"/>
  <c r="H8"/>
  <c r="I8"/>
  <c r="J8"/>
  <c r="F27"/>
  <c r="F28"/>
  <c r="F29"/>
  <c r="F30"/>
  <c r="F32" i="19"/>
  <c r="F30"/>
  <c r="F28"/>
  <c r="D27"/>
  <c r="E27"/>
  <c r="D98" i="14"/>
  <c r="F98"/>
  <c r="F58" i="18" l="1"/>
  <c r="I41"/>
  <c r="H41"/>
  <c r="J41"/>
  <c r="F42"/>
  <c r="F8"/>
  <c r="J9" i="21"/>
  <c r="J55" i="18" s="1"/>
  <c r="G9" i="21"/>
  <c r="G55" i="18" s="1"/>
  <c r="H9" i="21"/>
  <c r="H55" i="18" s="1"/>
  <c r="I9" i="21"/>
  <c r="I55" i="18" s="1"/>
  <c r="D9" i="21"/>
  <c r="E9"/>
  <c r="C9"/>
  <c r="F12"/>
  <c r="F11"/>
  <c r="F9" s="1"/>
  <c r="E47" i="14"/>
  <c r="H19" i="19"/>
  <c r="I19"/>
  <c r="J19"/>
  <c r="G19"/>
  <c r="D19"/>
  <c r="D71" i="14" s="1"/>
  <c r="E19" i="19"/>
  <c r="E71" i="14" s="1"/>
  <c r="C71"/>
  <c r="H112"/>
  <c r="I112"/>
  <c r="J112"/>
  <c r="G108"/>
  <c r="H108"/>
  <c r="I108"/>
  <c r="J108"/>
  <c r="D112"/>
  <c r="E112"/>
  <c r="D108"/>
  <c r="E108"/>
  <c r="F109"/>
  <c r="F110"/>
  <c r="F111"/>
  <c r="F91" i="20"/>
  <c r="F121" i="14" s="1"/>
  <c r="D121"/>
  <c r="E121"/>
  <c r="C121"/>
  <c r="C90"/>
  <c r="D102"/>
  <c r="F102"/>
  <c r="D46"/>
  <c r="D52"/>
  <c r="D56"/>
  <c r="D57"/>
  <c r="D58"/>
  <c r="D59"/>
  <c r="D63"/>
  <c r="D64"/>
  <c r="D65"/>
  <c r="D66"/>
  <c r="E46"/>
  <c r="E52"/>
  <c r="E56"/>
  <c r="E57"/>
  <c r="E58"/>
  <c r="E59"/>
  <c r="E63"/>
  <c r="E64"/>
  <c r="E65"/>
  <c r="E66"/>
  <c r="C47"/>
  <c r="C46"/>
  <c r="C49"/>
  <c r="C50"/>
  <c r="C52"/>
  <c r="C57"/>
  <c r="C59"/>
  <c r="C56"/>
  <c r="C58"/>
  <c r="C60"/>
  <c r="C61"/>
  <c r="C63"/>
  <c r="C64"/>
  <c r="C65"/>
  <c r="C66"/>
  <c r="D20" i="11"/>
  <c r="C84" i="14"/>
  <c r="D16" i="11"/>
  <c r="D93" i="14"/>
  <c r="F18" i="11"/>
  <c r="E84" i="14"/>
  <c r="D76"/>
  <c r="D81"/>
  <c r="E76"/>
  <c r="E81"/>
  <c r="F76"/>
  <c r="C76"/>
  <c r="C81"/>
  <c r="D77"/>
  <c r="E77"/>
  <c r="C77"/>
  <c r="F67" i="18"/>
  <c r="F81" i="14" s="1"/>
  <c r="E54" i="18"/>
  <c r="F57"/>
  <c r="F51"/>
  <c r="H36"/>
  <c r="I36"/>
  <c r="J36"/>
  <c r="G36"/>
  <c r="E36"/>
  <c r="I18"/>
  <c r="D78" i="14"/>
  <c r="F9" i="18"/>
  <c r="F10"/>
  <c r="F11"/>
  <c r="F12"/>
  <c r="F77" i="14" s="1"/>
  <c r="F13" i="18"/>
  <c r="F14"/>
  <c r="F15"/>
  <c r="F16"/>
  <c r="F17"/>
  <c r="F22"/>
  <c r="F23"/>
  <c r="F24"/>
  <c r="F25"/>
  <c r="F26"/>
  <c r="F31"/>
  <c r="F32"/>
  <c r="F33"/>
  <c r="F19"/>
  <c r="F20"/>
  <c r="C73" i="14"/>
  <c r="C72"/>
  <c r="H40" i="19"/>
  <c r="I40"/>
  <c r="J40"/>
  <c r="G40"/>
  <c r="E40"/>
  <c r="J36"/>
  <c r="I36"/>
  <c r="H36"/>
  <c r="G36"/>
  <c r="E36"/>
  <c r="E73" i="14" s="1"/>
  <c r="D36" i="19"/>
  <c r="D73" i="14" s="1"/>
  <c r="D72"/>
  <c r="E72"/>
  <c r="F20" i="19"/>
  <c r="F21"/>
  <c r="F22"/>
  <c r="F23"/>
  <c r="F24"/>
  <c r="F25"/>
  <c r="F26"/>
  <c r="F29"/>
  <c r="F31"/>
  <c r="F34"/>
  <c r="F35"/>
  <c r="F37"/>
  <c r="F39"/>
  <c r="F41"/>
  <c r="F42"/>
  <c r="H9"/>
  <c r="I9"/>
  <c r="J9"/>
  <c r="G9"/>
  <c r="J53" i="14"/>
  <c r="J62" s="1"/>
  <c r="J67" s="1"/>
  <c r="J86" s="1"/>
  <c r="C69"/>
  <c r="D69"/>
  <c r="E69"/>
  <c r="D68"/>
  <c r="E68"/>
  <c r="C68"/>
  <c r="J55"/>
  <c r="H87" i="20"/>
  <c r="I87"/>
  <c r="J87"/>
  <c r="G87"/>
  <c r="H86"/>
  <c r="I86"/>
  <c r="J86"/>
  <c r="G86"/>
  <c r="H84"/>
  <c r="I84"/>
  <c r="J84"/>
  <c r="G84"/>
  <c r="D49" i="14"/>
  <c r="D50"/>
  <c r="D61"/>
  <c r="E49"/>
  <c r="E50"/>
  <c r="E61"/>
  <c r="H18" i="20"/>
  <c r="I18"/>
  <c r="J18"/>
  <c r="F41"/>
  <c r="F42"/>
  <c r="F43"/>
  <c r="F44"/>
  <c r="F45"/>
  <c r="F46"/>
  <c r="F47"/>
  <c r="F53"/>
  <c r="F54"/>
  <c r="F55"/>
  <c r="F56"/>
  <c r="F57"/>
  <c r="F58"/>
  <c r="F61"/>
  <c r="F57" i="14" s="1"/>
  <c r="G57" s="1"/>
  <c r="H57" s="1"/>
  <c r="I57" s="1"/>
  <c r="F63" i="20"/>
  <c r="F59" i="14" s="1"/>
  <c r="G59" s="1"/>
  <c r="H59" s="1"/>
  <c r="I59" s="1"/>
  <c r="F68" i="20"/>
  <c r="F69"/>
  <c r="F71"/>
  <c r="F63" i="14" s="1"/>
  <c r="F74" i="20"/>
  <c r="F66" i="14" s="1"/>
  <c r="G40" i="20"/>
  <c r="G52"/>
  <c r="G67"/>
  <c r="H40"/>
  <c r="H52"/>
  <c r="H67"/>
  <c r="I40"/>
  <c r="I52"/>
  <c r="I67"/>
  <c r="J40"/>
  <c r="J52"/>
  <c r="J67"/>
  <c r="D51" i="14"/>
  <c r="E51"/>
  <c r="F49" i="20"/>
  <c r="F50"/>
  <c r="F51"/>
  <c r="G48"/>
  <c r="H48"/>
  <c r="I48"/>
  <c r="J48"/>
  <c r="D60" i="14"/>
  <c r="E60"/>
  <c r="F8" i="20"/>
  <c r="F46" i="14" s="1"/>
  <c r="F56"/>
  <c r="G56" s="1"/>
  <c r="H56" s="1"/>
  <c r="I56" s="1"/>
  <c r="F62" i="20"/>
  <c r="F58" i="14" s="1"/>
  <c r="G58" s="1"/>
  <c r="H58" s="1"/>
  <c r="I58" s="1"/>
  <c r="F65" i="20"/>
  <c r="F66"/>
  <c r="F72"/>
  <c r="F64" i="14" s="1"/>
  <c r="F73" i="20"/>
  <c r="F65" i="14" s="1"/>
  <c r="J95" i="20"/>
  <c r="I95"/>
  <c r="H95"/>
  <c r="G95"/>
  <c r="F94"/>
  <c r="F93"/>
  <c r="F92"/>
  <c r="F90"/>
  <c r="J83"/>
  <c r="I83"/>
  <c r="H83"/>
  <c r="G83"/>
  <c r="F80"/>
  <c r="F77"/>
  <c r="F69" i="14" s="1"/>
  <c r="F68"/>
  <c r="F17" i="20"/>
  <c r="F16"/>
  <c r="F15"/>
  <c r="F11"/>
  <c r="F10"/>
  <c r="F11" i="19"/>
  <c r="F12"/>
  <c r="F14"/>
  <c r="F15"/>
  <c r="F16"/>
  <c r="F13"/>
  <c r="F10"/>
  <c r="F39" i="18"/>
  <c r="F38"/>
  <c r="F37"/>
  <c r="B55" i="14"/>
  <c r="H63" l="1"/>
  <c r="I63" s="1"/>
  <c r="G63"/>
  <c r="G46"/>
  <c r="H46" s="1"/>
  <c r="I46" s="1"/>
  <c r="I55" s="1"/>
  <c r="E48"/>
  <c r="F8" i="11" s="1"/>
  <c r="E117" i="14"/>
  <c r="C117"/>
  <c r="D117"/>
  <c r="F19" i="11"/>
  <c r="C51" i="14"/>
  <c r="D84"/>
  <c r="E19" i="11" s="1"/>
  <c r="E18"/>
  <c r="G18"/>
  <c r="E89" i="14"/>
  <c r="D89"/>
  <c r="D105"/>
  <c r="D106" s="1"/>
  <c r="C89"/>
  <c r="F89"/>
  <c r="F105"/>
  <c r="F106" s="1"/>
  <c r="G78" i="20"/>
  <c r="F40"/>
  <c r="F50" i="14" s="1"/>
  <c r="G50" s="1"/>
  <c r="H50" s="1"/>
  <c r="I50" s="1"/>
  <c r="F67" i="20"/>
  <c r="F61" i="14" s="1"/>
  <c r="G61" s="1"/>
  <c r="H61" s="1"/>
  <c r="I61" s="1"/>
  <c r="F9" i="20"/>
  <c r="F18" s="1"/>
  <c r="F64"/>
  <c r="F60" i="14" s="1"/>
  <c r="G60" s="1"/>
  <c r="H60" s="1"/>
  <c r="I60" s="1"/>
  <c r="I78" i="20"/>
  <c r="D19" i="11"/>
  <c r="F84" i="14"/>
  <c r="G19" i="11" s="1"/>
  <c r="D18"/>
  <c r="F27" i="19"/>
  <c r="F72" i="14" s="1"/>
  <c r="G72" s="1"/>
  <c r="H72" s="1"/>
  <c r="I72" s="1"/>
  <c r="F41" i="18"/>
  <c r="C80" i="14"/>
  <c r="J52" i="18"/>
  <c r="I52"/>
  <c r="D80" i="14"/>
  <c r="H52" i="18"/>
  <c r="F60"/>
  <c r="E64"/>
  <c r="E80" i="14" s="1"/>
  <c r="G54" i="18"/>
  <c r="G64" s="1"/>
  <c r="I54"/>
  <c r="I64" s="1"/>
  <c r="F56"/>
  <c r="F36"/>
  <c r="E18"/>
  <c r="E34" s="1"/>
  <c r="E78" i="14" s="1"/>
  <c r="I34" i="18"/>
  <c r="D43" i="19"/>
  <c r="D74" i="14" s="1"/>
  <c r="F40" i="19"/>
  <c r="F9"/>
  <c r="F36"/>
  <c r="F73" i="14" s="1"/>
  <c r="G73" s="1"/>
  <c r="H73" s="1"/>
  <c r="I73" s="1"/>
  <c r="F19" i="19"/>
  <c r="F71" i="14" s="1"/>
  <c r="G71" s="1"/>
  <c r="H71" s="1"/>
  <c r="I71" s="1"/>
  <c r="C74"/>
  <c r="F83" i="20"/>
  <c r="F95"/>
  <c r="H78"/>
  <c r="F48"/>
  <c r="F51" i="14" s="1"/>
  <c r="G51" s="1"/>
  <c r="H51" s="1"/>
  <c r="I51" s="1"/>
  <c r="F87" i="20"/>
  <c r="F86"/>
  <c r="H59"/>
  <c r="H82" s="1"/>
  <c r="H88" s="1"/>
  <c r="G18"/>
  <c r="G59" s="1"/>
  <c r="F112" i="14"/>
  <c r="F108"/>
  <c r="F117"/>
  <c r="I79" i="20"/>
  <c r="F52"/>
  <c r="F52" i="14" s="1"/>
  <c r="G52" s="1"/>
  <c r="H52" s="1"/>
  <c r="I52" s="1"/>
  <c r="E17" i="19"/>
  <c r="J79" i="20"/>
  <c r="F85"/>
  <c r="G79"/>
  <c r="J78"/>
  <c r="J59"/>
  <c r="J70" s="1"/>
  <c r="J75" s="1"/>
  <c r="J17" i="19" s="1"/>
  <c r="I59" i="20"/>
  <c r="I82" s="1"/>
  <c r="I88" s="1"/>
  <c r="F84"/>
  <c r="D17" i="19"/>
  <c r="E53" i="14"/>
  <c r="E62" s="1"/>
  <c r="E67" s="1"/>
  <c r="C48"/>
  <c r="D8" i="11" s="1"/>
  <c r="F49" i="14"/>
  <c r="G49" s="1"/>
  <c r="G18" i="18"/>
  <c r="J54"/>
  <c r="J64" s="1"/>
  <c r="H79" i="20"/>
  <c r="D47" i="14"/>
  <c r="D48" s="1"/>
  <c r="E8" i="11" s="1"/>
  <c r="E43" i="19"/>
  <c r="E74" i="14" s="1"/>
  <c r="G43" i="19"/>
  <c r="I43"/>
  <c r="H18" i="18"/>
  <c r="H34" s="1"/>
  <c r="J18"/>
  <c r="J34" s="1"/>
  <c r="J43" i="19"/>
  <c r="H43"/>
  <c r="H54" i="18"/>
  <c r="F55"/>
  <c r="E106" i="14"/>
  <c r="H49" l="1"/>
  <c r="H55"/>
  <c r="G55"/>
  <c r="G74"/>
  <c r="F47"/>
  <c r="G47" s="1"/>
  <c r="H47" s="1"/>
  <c r="I47" s="1"/>
  <c r="E86"/>
  <c r="F11" i="11"/>
  <c r="F10"/>
  <c r="F12"/>
  <c r="E88" i="14"/>
  <c r="E87"/>
  <c r="H70" i="20"/>
  <c r="H75" s="1"/>
  <c r="H17" i="19" s="1"/>
  <c r="I70" i="20"/>
  <c r="I75" s="1"/>
  <c r="I17" i="19" s="1"/>
  <c r="F78" i="20"/>
  <c r="I65" i="18"/>
  <c r="G70" i="20"/>
  <c r="G75" s="1"/>
  <c r="G17" i="19" s="1"/>
  <c r="G82" i="20"/>
  <c r="G88" s="1"/>
  <c r="E54" i="14"/>
  <c r="J82" i="20"/>
  <c r="J88" s="1"/>
  <c r="C53" i="14"/>
  <c r="C62" s="1"/>
  <c r="C67" s="1"/>
  <c r="F79" i="20"/>
  <c r="F59"/>
  <c r="F70" s="1"/>
  <c r="F75" s="1"/>
  <c r="F17" i="19" s="1"/>
  <c r="D54" i="14"/>
  <c r="C54"/>
  <c r="D14" i="11" s="1"/>
  <c r="D53" i="14"/>
  <c r="D62" s="1"/>
  <c r="D67" s="1"/>
  <c r="J65" i="18"/>
  <c r="C78" i="14"/>
  <c r="F43" i="19"/>
  <c r="F74" i="14" s="1"/>
  <c r="F18" i="18"/>
  <c r="G34"/>
  <c r="H64"/>
  <c r="F54"/>
  <c r="I49" i="14" l="1"/>
  <c r="F48"/>
  <c r="H74"/>
  <c r="I74"/>
  <c r="E14" i="11"/>
  <c r="E9"/>
  <c r="D88" i="14"/>
  <c r="D87"/>
  <c r="E12" i="11"/>
  <c r="E10"/>
  <c r="E11"/>
  <c r="D86" i="14"/>
  <c r="E55"/>
  <c r="F14" i="11"/>
  <c r="F9"/>
  <c r="C87" i="14"/>
  <c r="D11" i="11"/>
  <c r="C88" i="14"/>
  <c r="D10" i="11"/>
  <c r="F82" i="20"/>
  <c r="F88" s="1"/>
  <c r="F54" i="14" s="1"/>
  <c r="C86"/>
  <c r="D12" i="11"/>
  <c r="D55" i="14"/>
  <c r="C55"/>
  <c r="D9" i="11"/>
  <c r="F34" i="18"/>
  <c r="F78" i="14" s="1"/>
  <c r="H65" i="18"/>
  <c r="F64"/>
  <c r="G8" i="11" l="1"/>
  <c r="G48" i="14"/>
  <c r="F53"/>
  <c r="F62" s="1"/>
  <c r="F67" s="1"/>
  <c r="G10" i="11" s="1"/>
  <c r="F55" i="14"/>
  <c r="G9" i="11"/>
  <c r="G14"/>
  <c r="F80" i="14"/>
  <c r="G52" i="18"/>
  <c r="G65" s="1"/>
  <c r="G68" s="1"/>
  <c r="H66" s="1"/>
  <c r="H68" s="1"/>
  <c r="I66" s="1"/>
  <c r="I68" s="1"/>
  <c r="J66" s="1"/>
  <c r="J68" s="1"/>
  <c r="H48" i="14" l="1"/>
  <c r="G53"/>
  <c r="G62" s="1"/>
  <c r="G67" s="1"/>
  <c r="G86" s="1"/>
  <c r="F88"/>
  <c r="G11" i="11"/>
  <c r="F86" i="14"/>
  <c r="F87"/>
  <c r="G12" i="11"/>
  <c r="F52" i="18"/>
  <c r="I48" i="14" l="1"/>
  <c r="I53" s="1"/>
  <c r="I62" s="1"/>
  <c r="I67" s="1"/>
  <c r="I86" s="1"/>
  <c r="H53"/>
  <c r="H62" s="1"/>
  <c r="H67" s="1"/>
  <c r="H86" s="1"/>
  <c r="F65" i="18"/>
  <c r="F68" s="1"/>
  <c r="F79" i="14"/>
  <c r="F82" s="1"/>
  <c r="E44" i="18" l="1"/>
  <c r="E42" s="1"/>
  <c r="E41" s="1"/>
  <c r="E52" s="1"/>
  <c r="D44"/>
  <c r="D42"/>
  <c r="D41" s="1"/>
  <c r="D52" s="1"/>
  <c r="D65" l="1"/>
  <c r="D68" s="1"/>
  <c r="D79" i="14"/>
  <c r="D82" s="1"/>
  <c r="E65" i="18"/>
  <c r="E68" s="1"/>
  <c r="E79" i="14"/>
  <c r="E82" s="1"/>
  <c r="C79" l="1"/>
  <c r="C82" s="1"/>
</calcChain>
</file>

<file path=xl/sharedStrings.xml><?xml version="1.0" encoding="utf-8"?>
<sst xmlns="http://schemas.openxmlformats.org/spreadsheetml/2006/main" count="1497" uniqueCount="689">
  <si>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</si>
  <si>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</si>
  <si>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</si>
  <si>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</si>
  <si>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</si>
  <si>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</si>
  <si>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</si>
  <si>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</si>
  <si>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</si>
  <si>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</si>
  <si>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</si>
  <si>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</si>
  <si>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</si>
  <si>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</si>
  <si>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</si>
  <si>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</si>
  <si>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</si>
  <si>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</si>
  <si>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</si>
  <si>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</si>
  <si>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</si>
  <si>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</si>
  <si>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</si>
  <si>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</si>
  <si>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</si>
  <si>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</si>
  <si>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</si>
  <si>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</si>
  <si>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</si>
  <si>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</si>
  <si>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</si>
  <si>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</si>
  <si>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</si>
  <si>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</si>
  <si>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</si>
  <si>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</si>
  <si>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</si>
  <si>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</si>
  <si>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</si>
  <si>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</si>
  <si>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</si>
  <si>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</si>
  <si>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</si>
  <si>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</si>
  <si>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</si>
  <si>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</si>
  <si>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</si>
  <si>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</si>
  <si>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</si>
  <si>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</si>
  <si>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</si>
  <si>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</si>
  <si>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</si>
  <si>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</si>
  <si>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</si>
  <si>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</si>
  <si>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</si>
  <si>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</si>
  <si>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</si>
  <si>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</si>
  <si>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</si>
  <si>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</si>
  <si>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</si>
  <si>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</si>
  <si>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</si>
  <si>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</si>
  <si>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</si>
  <si>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</si>
  <si>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</si>
  <si>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</si>
  <si>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</si>
  <si>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</si>
  <si>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</si>
  <si>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</si>
  <si>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</si>
  <si>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</si>
  <si>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</si>
  <si>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інші платежі (розшифрувати)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</si>
  <si>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</si>
  <si>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</si>
  <si>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</si>
  <si>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</si>
  <si>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</si>
  <si>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</si>
  <si>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</si>
  <si>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</si>
  <si>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</si>
  <si>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</si>
  <si>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</si>
  <si>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</si>
  <si>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Фінансові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</si>
  <si>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</si>
  <si>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</si>
  <si>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</si>
  <si>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</si>
  <si>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</si>
  <si>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</si>
  <si>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</si>
  <si>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</si>
  <si>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</si>
  <si>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</si>
  <si>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</si>
  <si>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</si>
  <si>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</si>
  <si>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(найменування підприємства)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</si>
  <si>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</si>
  <si>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</si>
  <si>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</si>
  <si>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</si>
  <si>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</si>
  <si>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</si>
  <si>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</si>
  <si>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</si>
  <si>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</si>
  <si>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</si>
  <si>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</si>
  <si>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</si>
  <si>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</si>
  <si>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</si>
  <si>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</si>
  <si>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</si>
  <si>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</si>
  <si>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</si>
  <si>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</si>
  <si>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</si>
  <si>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</si>
  <si>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</si>
  <si>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</si>
  <si>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</si>
  <si>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</si>
  <si>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</si>
  <si>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</si>
  <si>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</si>
  <si>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</si>
  <si>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</si>
  <si>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</si>
  <si>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</si>
  <si>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</si>
  <si>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</si>
  <si>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</si>
  <si>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</si>
  <si>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</si>
  <si>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</si>
  <si>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</si>
  <si>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</si>
  <si>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</si>
  <si>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</si>
  <si>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</si>
  <si>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</si>
  <si>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</si>
  <si>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</si>
  <si>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</si>
  <si>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</si>
  <si>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</si>
  <si>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</si>
  <si>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</si>
  <si>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</si>
  <si>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</si>
  <si>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</si>
  <si>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</si>
  <si>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</si>
  <si>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</si>
  <si>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</si>
  <si>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</si>
  <si>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</si>
  <si>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</si>
  <si>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</si>
  <si>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</si>
  <si>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</si>
  <si>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</si>
  <si>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</si>
  <si>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</si>
  <si>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</si>
  <si>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</si>
  <si>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</si>
  <si>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</si>
  <si>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</si>
  <si>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</si>
  <si>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</si>
  <si>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</si>
  <si>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</si>
  <si>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</si>
  <si>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</si>
  <si>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</si>
  <si>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</si>
  <si>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</si>
  <si>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</si>
  <si>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</si>
  <si>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</si>
  <si>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</si>
  <si>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</si>
  <si>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</si>
  <si>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</si>
  <si>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</si>
  <si>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</si>
  <si>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</si>
  <si>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</si>
  <si>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</si>
  <si>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</si>
  <si>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</si>
  <si>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</si>
  <si>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</si>
  <si>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</si>
  <si>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</si>
  <si>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</si>
  <si>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</si>
  <si>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</si>
  <si>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</si>
  <si>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</si>
  <si>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</si>
  <si>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</si>
  <si>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</si>
  <si>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</si>
  <si>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</si>
  <si>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</si>
  <si>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</si>
  <si>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</si>
  <si>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</si>
  <si>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</si>
  <si>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</si>
  <si>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</si>
  <si>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</si>
  <si>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</si>
  <si>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</si>
  <si>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</si>
  <si>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</si>
  <si>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</si>
  <si>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</si>
  <si>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</si>
  <si>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</si>
  <si>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</si>
  <si>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</si>
  <si>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</si>
  <si>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</si>
  <si>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</si>
  <si>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</si>
  <si>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</si>
  <si>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</si>
  <si>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</si>
  <si>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</si>
  <si>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</si>
  <si>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</si>
  <si>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</si>
  <si>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</si>
  <si>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</si>
  <si>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</si>
  <si>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</si>
  <si>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</si>
  <si>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</si>
  <si>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</si>
  <si>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</si>
  <si>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</si>
  <si>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</si>
  <si>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</si>
  <si>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</si>
  <si>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</si>
  <si>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</si>
  <si>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</si>
  <si>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</si>
  <si>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</si>
  <si>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</si>
  <si>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</si>
  <si>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</si>
  <si>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</si>
  <si>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</si>
  <si>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</si>
  <si>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</si>
  <si>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</si>
  <si>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</si>
  <si>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</si>
  <si>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</si>
  <si>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</si>
  <si>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</si>
  <si>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</si>
  <si>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</si>
  <si>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</si>
  <si>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</si>
  <si>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</si>
  <si>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</si>
  <si>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</si>
  <si>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</si>
  <si>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</si>
  <si>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</si>
  <si>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</si>
  <si>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</si>
  <si>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</si>
  <si>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</si>
  <si>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</si>
  <si>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</si>
  <si>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</si>
  <si>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</si>
  <si>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</si>
  <si>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</si>
  <si>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</si>
  <si>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</si>
  <si>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</si>
  <si>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</si>
  <si>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</si>
  <si>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</si>
  <si>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</si>
  <si>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</si>
  <si>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</si>
  <si>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</si>
  <si>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</si>
  <si>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</si>
  <si>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</si>
  <si>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</si>
  <si>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</si>
  <si>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</si>
  <si>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</si>
  <si>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</si>
  <si>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</si>
  <si>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</si>
  <si>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</si>
  <si>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</si>
  <si>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</si>
  <si>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</si>
  <si>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</si>
  <si>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</si>
  <si>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</si>
  <si>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</si>
  <si>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</si>
  <si>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</si>
  <si>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</si>
  <si>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</si>
  <si>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</si>
  <si>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</si>
  <si>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</si>
  <si>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</si>
  <si>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</si>
  <si>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</si>
  <si>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</si>
  <si>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</si>
  <si>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</si>
  <si>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</si>
  <si>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</si>
  <si>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</si>
  <si>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</si>
  <si>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</si>
  <si>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</si>
  <si>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 xml:space="preserve">Направлення коштів на: 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</si>
  <si>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</si>
  <si>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</si>
  <si>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</si>
  <si>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</si>
  <si>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</si>
  <si>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</si>
  <si>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</si>
  <si>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</si>
  <si>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</si>
  <si>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</si>
  <si>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</si>
  <si>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</si>
  <si>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</si>
  <si>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</si>
  <si>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</si>
  <si>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</si>
  <si>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</si>
  <si>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</si>
  <si>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</si>
  <si>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</si>
  <si>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</si>
  <si>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</si>
  <si>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</si>
  <si>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>(тис.грн)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</si>
  <si>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</si>
  <si>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</si>
  <si>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</si>
  <si>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</si>
  <si>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</si>
  <si>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</si>
  <si>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</si>
  <si>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</si>
  <si>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</si>
  <si>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</si>
  <si>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</si>
  <si>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</si>
  <si>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</si>
  <si>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</si>
  <si>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</si>
  <si>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</si>
  <si>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</si>
  <si>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</si>
  <si>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</si>
  <si>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</si>
  <si>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</si>
  <si>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</si>
  <si>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</si>
  <si>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</si>
  <si>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</si>
  <si>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</si>
  <si>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</si>
  <si>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</si>
  <si>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</si>
  <si>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1048/1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</si>
  <si>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</si>
  <si>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</si>
  <si>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</si>
  <si>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</si>
  <si>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</si>
  <si>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</si>
  <si>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</si>
  <si>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</si>
  <si>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</si>
  <si>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</si>
  <si>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</si>
  <si>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</si>
  <si>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</si>
  <si>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</si>
  <si>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</si>
  <si>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</si>
  <si>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</si>
  <si>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</si>
  <si>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витрати на збут, усього, у тому числі:</t>
  </si>
  <si>
    <t>Інші надходження,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</si>
  <si>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</si>
  <si>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</si>
  <si>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</si>
  <si>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Витрачання на погашення позик/кредитів/облігацій/векселів</t>
  </si>
  <si>
    <t>Інші фонди, усього, у тому числі:</t>
  </si>
  <si>
    <t>Інші цілі, усього, у тому числі:</t>
  </si>
  <si>
    <t>Нараховані до сплати податки та збори до Державного бюджету України (податкові платежі)</t>
  </si>
  <si>
    <t>інші податки та збори, усього, у тому числі: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</si>
  <si>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</si>
  <si>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</si>
  <si>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</si>
  <si>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 xml:space="preserve">Суб'єкт управління   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</si>
  <si>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</si>
  <si>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</si>
  <si>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</si>
  <si>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>Розшифровка до Таблиці 7 "Розподіл коштів, отриманих з  бюджету на поповнення Статутного капіталу"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</si>
  <si>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</si>
  <si>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2023 рік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</si>
  <si>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</si>
  <si>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Додаток 1</t>
  </si>
  <si>
    <t>до рішення виконавчого комітету міської ради</t>
  </si>
  <si>
    <t>від ___________________________№___________</t>
  </si>
  <si>
    <t>Директор департаменту економіки і інвестицій міської ради</t>
  </si>
  <si>
    <t>М.П. Мартьянов</t>
  </si>
  <si>
    <t>Директор департаменту фінансів міської ради</t>
  </si>
  <si>
    <t>Н.Д. Луценко</t>
  </si>
  <si>
    <t>2024 рік</t>
  </si>
  <si>
    <t xml:space="preserve"> (ініціали, прізвище)    </t>
  </si>
  <si>
    <t>Комунальне підприємство</t>
  </si>
  <si>
    <t>м. Вінниця</t>
  </si>
  <si>
    <t>придбання (створення) основних засобів,  усього, у тому числі:</t>
  </si>
  <si>
    <t xml:space="preserve">Розшифровка до Таблиці 4 "Капітальні інвестиції" </t>
  </si>
  <si>
    <r>
      <t>Інші надходження (відсотки за депозитним рахунком)</t>
    </r>
    <r>
      <rPr>
        <i/>
        <sz val="16"/>
        <rFont val="Times New Roman"/>
        <family val="1"/>
        <charset val="204"/>
      </rPr>
      <t xml:space="preserve"> </t>
    </r>
  </si>
  <si>
    <r>
      <t>Інші надходження</t>
    </r>
    <r>
      <rPr>
        <i/>
        <sz val="16"/>
        <rFont val="Times New Roman"/>
        <family val="1"/>
        <charset val="204"/>
      </rPr>
      <t xml:space="preserve"> (кошти бюджету ВМОТГ на капітальні інвестиції) </t>
    </r>
  </si>
  <si>
    <t xml:space="preserve">Факт
 минулого  2020 року </t>
  </si>
  <si>
    <t xml:space="preserve">Фінансовий план 
поточного 2021 року </t>
  </si>
  <si>
    <t xml:space="preserve">Очікуваний показник до кінця поточного 2021 року </t>
  </si>
  <si>
    <t xml:space="preserve">Плановий  
2022 рік </t>
  </si>
  <si>
    <t>2025 рік</t>
  </si>
  <si>
    <t xml:space="preserve">Факт минулого 2020 року </t>
  </si>
  <si>
    <t xml:space="preserve">Фінансовий план поточного 2021 року </t>
  </si>
  <si>
    <t xml:space="preserve">Плановий 2022 рік (усього) </t>
  </si>
  <si>
    <t>Інші фінансові доходи (розшифрувати)</t>
  </si>
  <si>
    <t xml:space="preserve">Витрати на паливо </t>
  </si>
  <si>
    <t>нетипові операційні витрати (розшифрувати)</t>
  </si>
  <si>
    <t>комунальними підприємствами, що є власністю Вінницької міської територіальної громади до бюджету Вінницької міської ТГ</t>
  </si>
  <si>
    <t>у тому числі за основними видами діяльності за КВЕД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</si>
  <si>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</si>
  <si>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</si>
  <si>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поповнення обігових коштів (розшифрувати)</t>
  </si>
  <si>
    <t>тис. Грн</t>
  </si>
  <si>
    <t>7. Джерела капітальних інвестицій у 2022 році</t>
  </si>
  <si>
    <t xml:space="preserve">Плановий 2022 рік </t>
  </si>
  <si>
    <t>придбання (виготовлення) основних засобів, усього, у т.ч.:</t>
  </si>
  <si>
    <t>трактор-газонокосарка</t>
  </si>
  <si>
    <t>генератор</t>
  </si>
  <si>
    <t>комп'ютер Intel 1151 i5-8400 Coffee Lace</t>
  </si>
  <si>
    <t>водонагрівач електричний</t>
  </si>
  <si>
    <t>двигун АИР 112 м2 ( вапл 32 мм )</t>
  </si>
  <si>
    <t>мишка Logitech B100 (910-003357) Black - оптическая, проводная, 800dp + scroll 2 шт</t>
  </si>
  <si>
    <t>пальник покрівельний Т=800-1200*С; 2KW;d= 40MM плоска насадка=22ММ</t>
  </si>
  <si>
    <t>струйова трубка для миття</t>
  </si>
  <si>
    <t>апарат контрольно-касовий електронний МІНІ-Т400 МЕ КСЕФ</t>
  </si>
  <si>
    <t>монітор Dell SE2416H (210-AF2C) (2 шт)</t>
  </si>
  <si>
    <t>передача приміщень стадіон Ватутіна 14.08.19р.</t>
  </si>
  <si>
    <t>капітальний ремонт, усього, у т.ч.:</t>
  </si>
  <si>
    <t>заміна вікон частини будівлі стадіону</t>
  </si>
  <si>
    <t>Плановий 2022 рік до факту
минулого 2020 року, %</t>
  </si>
  <si>
    <t>Плановий 2022 рік до плану
поточного 2021 року, %</t>
  </si>
  <si>
    <t>плановий 2022 рік</t>
  </si>
  <si>
    <t xml:space="preserve">фінансовий план
поточного 2021 року </t>
  </si>
  <si>
    <t xml:space="preserve">факт
минулого 2020 року </t>
  </si>
  <si>
    <t xml:space="preserve">плановий 2022 рік </t>
  </si>
  <si>
    <t>Заборгованість за кредитами на початок 2022 року</t>
  </si>
  <si>
    <t>Заборгованість за кредитами на кінець 2022 року</t>
  </si>
  <si>
    <t>Фактичний показник 
за минулий 2020 рік</t>
  </si>
  <si>
    <t>Плановий показник 
поточного 2021 року</t>
  </si>
  <si>
    <t>Фактичний показник 
за 9 місяців 2021 року</t>
  </si>
  <si>
    <t>Плановий 2022 рік</t>
  </si>
  <si>
    <t xml:space="preserve">Фінансовий план
поточного 2021 року </t>
  </si>
  <si>
    <t>Плановий 2022 рік до очікуваного на поточний 2021 рік, %</t>
  </si>
  <si>
    <t>Плановий 2022 рік до факту минулого 2020 року, %</t>
  </si>
  <si>
    <t>до фінансового плану на 2022 рік</t>
  </si>
  <si>
    <t xml:space="preserve">за минулий 2020 рік </t>
  </si>
  <si>
    <t xml:space="preserve">за плановий 2022 рік </t>
  </si>
  <si>
    <t>Директор департаменту охорони здоров'я міської ради</t>
  </si>
  <si>
    <t>КОМУНАЛЬНЕ ПІДПРИЄМСТВО "МІСЬКИЙ ЛІКУВАЛЬНО-ДІАГНОСТИЧНИЙ ЦЕНТР"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</si>
  <si>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</si>
  <si>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</si>
  <si>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</si>
  <si>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вул. Київська буд.68, м. Вінниця</t>
  </si>
  <si>
    <t>65-22-25</t>
  </si>
  <si>
    <t>2022</t>
  </si>
  <si>
    <t>86.21</t>
  </si>
  <si>
    <t>Фостаковський Дмитро Стефанович</t>
  </si>
  <si>
    <t>ФІНАНСОВИЙ ПЛАН  
КП "МІСЬКИЙ ЛІКУВАЛЬНО-ДІАГНОСТИЧНИЙ ЦЕНТР"
на 2022 рік</t>
  </si>
  <si>
    <t>витрати на страхування медичних працівників</t>
  </si>
  <si>
    <t>витрати на водопостачання та водовідведення</t>
  </si>
  <si>
    <t>витрати на підвищення кваліфікації лікарів</t>
  </si>
  <si>
    <t>витрати на вимірювання зони зовнішнього опромінювання медичних працівників</t>
  </si>
  <si>
    <t xml:space="preserve">витрати на обстеження працівників </t>
  </si>
  <si>
    <t>витрати на оренду основних засобів</t>
  </si>
  <si>
    <t xml:space="preserve">витрати на охорону </t>
  </si>
  <si>
    <t>витрати на земельний податок</t>
  </si>
  <si>
    <t>витрати на дератизацію та дезинсекцію</t>
  </si>
  <si>
    <t>витрати на послуги зв'язку, інтернет резервований</t>
  </si>
  <si>
    <t>витрати на утилізацію небезпечних відходів</t>
  </si>
  <si>
    <t>витрати на довідник головної медсестри</t>
  </si>
  <si>
    <t>витрати на страхування майна</t>
  </si>
  <si>
    <t>витрати на пільгові пенсії</t>
  </si>
  <si>
    <t>витрати на охорону праці, техніку безпеки</t>
  </si>
  <si>
    <t>витрати на послугу по знесенню дерев</t>
  </si>
  <si>
    <t>витрати на оплату за розрахунково-касове обслуговування</t>
  </si>
  <si>
    <t>витрати на вивіз сміття</t>
  </si>
  <si>
    <t>витрати на охорону приміщення</t>
  </si>
  <si>
    <t>витрати на чистку килимів (компанія "Чисте місто")</t>
  </si>
  <si>
    <t>витрати на інкасацію Ощадбанк</t>
  </si>
  <si>
    <t>витрати на списання матеріалів</t>
  </si>
  <si>
    <t>витрати на пожежне спостереження</t>
  </si>
  <si>
    <t>витрати на періодику</t>
  </si>
  <si>
    <t>витрати на послуги БТІ з внесення змін до інвентарної карти будівлі</t>
  </si>
  <si>
    <t>витрати на послуги з постачання програми для роботи в МЕДОК</t>
  </si>
  <si>
    <t>витрати на інформаційні послуги через телефону довідку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</si>
  <si>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</si>
  <si>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</si>
  <si>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</si>
  <si>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дохід від річного перерахунку податку на додану вартість (ПДВ)</t>
  </si>
  <si>
    <t>витрати матеріалів на спільну діяльність</t>
  </si>
  <si>
    <t>преміювання до свят</t>
  </si>
  <si>
    <t>відшкодування згідно листків непрацездатності (5 днів)</t>
  </si>
  <si>
    <t>нарахування на преміальні виплати та виплати згідно листків непрацездатності</t>
  </si>
  <si>
    <t>витрати на новорічні подарунки працівникам</t>
  </si>
  <si>
    <t xml:space="preserve">витрати на послуги з перекладу </t>
  </si>
  <si>
    <t>витрати на ремонт орендованого автомобільного транспорту</t>
  </si>
  <si>
    <t>витрати на запасні частини для орендованого автомобільного транспорту</t>
  </si>
  <si>
    <t>витрати на підписку газет</t>
  </si>
  <si>
    <t>витрати на паливно-мастильні матеріали для орендованого автомобіля</t>
  </si>
  <si>
    <t>відсотки за кредитним договором №15-2019</t>
  </si>
  <si>
    <t>відсотки за кредитним договором  №12-2020 від 13.10.2020 р.</t>
  </si>
  <si>
    <t>комісія за договором фінансового лізингу</t>
  </si>
  <si>
    <t>фінансування для надання матеріального забезпечення з Вінницьке відділення Управління виконавчої дирекції Фонду соціального страхування України у Вінницькій області</t>
  </si>
  <si>
    <t>надходження від оренди майна</t>
  </si>
  <si>
    <t>надходження від реалізації б/у шприців, дзеркал</t>
  </si>
  <si>
    <t>надходження від спільної діяльності</t>
  </si>
  <si>
    <t>витрати на відрядження</t>
  </si>
  <si>
    <t>профспілкові внески</t>
  </si>
  <si>
    <t>за розрахунково-касове обслуговування</t>
  </si>
  <si>
    <t>відшкодування пільгових пенсій</t>
  </si>
  <si>
    <t>витрати за виконавчими листами</t>
  </si>
  <si>
    <t>кондиціонер (3 шт)</t>
  </si>
  <si>
    <t>пральна машина</t>
  </si>
  <si>
    <t>центрифуга лабораторна</t>
  </si>
  <si>
    <t>двері протипожежні</t>
  </si>
  <si>
    <t>датчик лінійний</t>
  </si>
  <si>
    <t>електроавтомобіль легковий RENAULT</t>
  </si>
  <si>
    <t>загорожувальна стійка рецепції</t>
  </si>
  <si>
    <t>кольпоскоп</t>
  </si>
  <si>
    <t>мініцентрифуга високо-швидкісна</t>
  </si>
  <si>
    <t>станція для виділення ZiXpress 32</t>
  </si>
  <si>
    <t xml:space="preserve">бокс біологічної безпеки </t>
  </si>
  <si>
    <t>твердотільний термостат К30 з блоком К30В</t>
  </si>
  <si>
    <t xml:space="preserve">бокс ультрафіолетовий для стерильних робіт </t>
  </si>
  <si>
    <t>система для ампліфікації в реальному часі RotorGeneQMDx 5 канальний</t>
  </si>
  <si>
    <t>столи, стільці, шафи,ваги, жалюзі та інше</t>
  </si>
  <si>
    <t>фотокаталітичний знезаражувач, 5 шт.</t>
  </si>
  <si>
    <t>холодильник 4 шт.</t>
  </si>
  <si>
    <t>картридж 3 шт.</t>
  </si>
  <si>
    <t>принтер 2 шт.</t>
  </si>
  <si>
    <t>водонагрівач,3 шт.</t>
  </si>
  <si>
    <t>вогнегасник, 10 шт</t>
  </si>
  <si>
    <t>інвертор</t>
  </si>
  <si>
    <t>крісло, 13 шт</t>
  </si>
  <si>
    <t>кулер 2 шт.</t>
  </si>
  <si>
    <t>кушетка процедурна</t>
  </si>
  <si>
    <t>одноканальний мікродозатор, 2 шт</t>
  </si>
  <si>
    <t>стійка дезінфекційна, 2 шт.</t>
  </si>
  <si>
    <t>термометр безконтактний,10 шт.</t>
  </si>
  <si>
    <t>дозатор механічний 9 шт.</t>
  </si>
  <si>
    <t>мініцентрифуга-вортекс, 3 шт</t>
  </si>
  <si>
    <t xml:space="preserve">відсмоктувач  медичний «БІОМЕД» </t>
  </si>
  <si>
    <t xml:space="preserve">одноканальний мікродозатор, змінний об’єм, 9 шт. </t>
  </si>
  <si>
    <t>програмне забезпечення Доктор Елекс  (30 ліцензій)</t>
  </si>
  <si>
    <t>розробка програмного забезпечення Printer</t>
  </si>
  <si>
    <t>система "Лікнет лайн-е3"</t>
  </si>
  <si>
    <t>система "Лікнет телевью-4е"</t>
  </si>
  <si>
    <t>реконструкція частини приміщень  на четвертому поверсі будівлі КП "МЛДЦ" по вул. Київській,68 в м. Вінниці</t>
  </si>
  <si>
    <t xml:space="preserve">робочий проєкт, експертиза, авторський нагляд, технагляд та реконструкція частини приміщень на четвертому поверсі будівлі КП "МЛДЦ" по вул. Київській,68 в м. Вінниці </t>
  </si>
  <si>
    <t>відновлення працездатностні відеомодуля відеокольпоскопа</t>
  </si>
  <si>
    <t>відшкодування вартості об'єкта лізингу</t>
  </si>
  <si>
    <t xml:space="preserve">одноканальний мікродозатор, змінний об’єм, 11 шт. </t>
  </si>
  <si>
    <t xml:space="preserve">реконструкція частини приміщень  на четвертому поверсі будівлі КП "МЛДЦ" по вул. Київській,68 в м. Вінниці </t>
  </si>
  <si>
    <t>КП "МІСЬКИЙ ЛІКУВАЛЬНО-ДІАГНОСТИЧНИЙ ЦЕНТР"</t>
  </si>
  <si>
    <t>надання медичних послуг</t>
  </si>
  <si>
    <t>надання медичних послуг пільговим категоріям населення міста Вінниці за рахунок департамента соціальної політики ВМР</t>
  </si>
  <si>
    <t>надання медичних послуг застрахованим особам СК "Місто" та інших страхових компаній</t>
  </si>
  <si>
    <t>NISSAN TEANA</t>
  </si>
  <si>
    <t>адміністративно-господарські потреби</t>
  </si>
  <si>
    <t>01.03.2019</t>
  </si>
  <si>
    <t>автоклав</t>
  </si>
  <si>
    <t>термостат</t>
  </si>
  <si>
    <t>сухожарова шафа</t>
  </si>
  <si>
    <t>комплект обладнання на проведення досліджень методом ІФА</t>
  </si>
  <si>
    <t>узд апарат</t>
  </si>
  <si>
    <t>МКП "Вінницький фонд муніципальних інвестицій"</t>
  </si>
  <si>
    <t>кредитний договір №15-2019 (договір позики) на медичне обладнання</t>
  </si>
  <si>
    <t>8 відсотків річних</t>
  </si>
  <si>
    <t>з 22.12.2019 до 21.11.2023, щомісяця</t>
  </si>
  <si>
    <t>Медичне обладнання: відеоендоскопічна система, відеогастроскоп,відеоколоноскоп, мікропроцесорний електрохірургічний коагулятор, поліпектомічна петля 2 шт.,щипці для гарячої біопсії, захват для видалення чужорідних тіл</t>
  </si>
  <si>
    <t>кредитний договір №12-2020 (договір позики) на медичне обладнання</t>
  </si>
  <si>
    <t>6 відсотків річних</t>
  </si>
  <si>
    <t>з 13.10.2020 до 12.10.2025, щомісяця</t>
  </si>
  <si>
    <t>Медичне обладнання: мініцентрифуга-вортекс FV-2400, Мікроспін- 3 шт., мініцентрифуга високо-швидкісна Мікроспін 12, станція для виділення ZiXpress 32, бокс біологічної безпеки БІОБЕЙС, твердотільний термостат К30 з блоком К30В, відсмоктувач  медичний «БІОМЕД», серія RBO – одноканальний мікродозатор, змінний об’єм - 9 шт., бокс ультрафіолетовий для стерильних робіт, система для ампліфікації в реальному часі RotorGeneQMDx 5 канальний</t>
  </si>
  <si>
    <t>кредитний договір (договір позики) на медичне обладнання з МКП "Вінницький фонд муніципальних інвестицій"№15-2019 від 22.11.2019</t>
  </si>
  <si>
    <t>кредитний договір (договір позики) на медичне обладнання з МКП "Вінницький фонд муніципальних інвестицій"№12-2020 від 13.10.2020</t>
  </si>
  <si>
    <t>7 відсотків річних</t>
  </si>
  <si>
    <t>кредитний договір  (договір позики) на медичне обладнання</t>
  </si>
  <si>
    <t>1 809 тис. грн</t>
  </si>
  <si>
    <t>2 988 тис. грн</t>
  </si>
  <si>
    <t>щомісяця</t>
  </si>
  <si>
    <t>витрати на прибирання території</t>
  </si>
  <si>
    <t>витрати на послуги розробки документації КДЛ відповідно вимог ДСТУ</t>
  </si>
  <si>
    <t>витрати за надання доступу до онлайн -сервісу E-tender.ua з правом користування програмною продукцією</t>
  </si>
  <si>
    <t>комісія за банківську гарантію участі у державних закупівлях</t>
  </si>
  <si>
    <t xml:space="preserve">кондиціонер (3 шт) </t>
  </si>
  <si>
    <t>дозатор механічний 8-канальний</t>
  </si>
  <si>
    <t>моноблок</t>
  </si>
  <si>
    <t>принтер</t>
  </si>
  <si>
    <t>автомобіль Peugeot</t>
  </si>
  <si>
    <t>касета CARESTREAM CR, 2 шт.</t>
  </si>
  <si>
    <t>ноші медичні</t>
  </si>
  <si>
    <t>підлогомийна машина</t>
  </si>
  <si>
    <t>спірометр</t>
  </si>
  <si>
    <t>аналізатор рідин організму CellprepPlusLBC система</t>
  </si>
  <si>
    <t>автоматичний процесор для фарбування скелець, ASS 190</t>
  </si>
  <si>
    <t>водонагрівач,2 шт.</t>
  </si>
  <si>
    <t xml:space="preserve">холодильник </t>
  </si>
  <si>
    <t>ліжко функціональне з матрацом</t>
  </si>
  <si>
    <t>стерилізатор повітряний, 2 шт.</t>
  </si>
  <si>
    <t>повітрооброблюючий агрегат</t>
  </si>
  <si>
    <t>вивіска фасадна, 2 шт.</t>
  </si>
  <si>
    <t>відсмоктувач електричний, 2 шт.</t>
  </si>
  <si>
    <t>касовий апарат</t>
  </si>
  <si>
    <t>дозатор механічний 1-канальний, 4 шт.</t>
  </si>
  <si>
    <t>система безперебійного живлення, 6 шт.</t>
  </si>
  <si>
    <t>витрати на поліпшення орендованого приміщення по вул. Хмельницьке шосе,96</t>
  </si>
  <si>
    <t>багатофункціональний пристрій Canon, 20 шт.</t>
  </si>
  <si>
    <t>стіл маніпуляційний</t>
  </si>
  <si>
    <t>впровадження системи "IPCall.CB"</t>
  </si>
  <si>
    <t>впровадження системи "IPCall.VGW-12/20"</t>
  </si>
  <si>
    <t>налаштування терміналів голосового зв'язку системи IPCall</t>
  </si>
  <si>
    <t>датчик системи екстракорпоральної ультразвукової візуалізації</t>
  </si>
  <si>
    <t>модифікація аналізатора Cobas C311 та Cobas E411</t>
  </si>
  <si>
    <t>встановлення дверного блоку</t>
  </si>
  <si>
    <t>дообладнання легкового автомобіля RENAULT KANGOO</t>
  </si>
  <si>
    <t>відсотки за кредитним договором від 2021 року</t>
  </si>
  <si>
    <t>кредитний договір (договір позики) на медичне обладнання з МКП "Вінницький фонд муніципальних інвестицій" від 2021</t>
  </si>
  <si>
    <t>Придбання (виготовлення) основних засобів, усього, у тому числі:</t>
  </si>
  <si>
    <t>Придбання (виготовлення) інших необоротних матеріальних активів, усього, у тому числі:</t>
  </si>
  <si>
    <t>УЗД апарат</t>
  </si>
  <si>
    <t>214</t>
  </si>
  <si>
    <t>Директор КП "МЛДЦ"</t>
  </si>
  <si>
    <t>О.В. Шиш</t>
  </si>
  <si>
    <t>Д. С. Фостаковський</t>
  </si>
  <si>
    <t>2 190 тис. грн</t>
  </si>
  <si>
    <t>придбання та оновлення необоротних активів (розшифрувати)</t>
  </si>
  <si>
    <t>автоматичний процесор для фарбування скелець (частково)</t>
  </si>
  <si>
    <t>Медичне обладнання: аналізатор рідин організму CellprepPlusLBC система, автоматичний процесор для фарбування скелець ASS 190</t>
  </si>
  <si>
    <t>Заборгованість на останню дату (01.01.2023)</t>
  </si>
  <si>
    <t>столи, стільці, шафи, жалюзі, тумби, ваги та інше</t>
  </si>
  <si>
    <t>витрати за надання доступу до програми та бази "Медичні кадри України" та "Медична статистика"з правом користування програмною продукцією</t>
  </si>
  <si>
    <t>Дохід від участі в капіталі (50 % прибутку отриманого від спільної діяльності)</t>
  </si>
  <si>
    <t>Втрати від участі в капіталі  (5,92 % збитку отриманих від спільної діяльності)</t>
  </si>
  <si>
    <t>витрати на публікацію інформаційних матеріалів в друкованих виданнях та на сайтах в мережі інтернет</t>
  </si>
  <si>
    <t>планується отримати до 10 грудня 2021</t>
  </si>
</sst>
</file>

<file path=xl/styles.xml><?xml version="1.0" encoding="utf-8"?>
<styleSheet xmlns="http://schemas.openxmlformats.org/spreadsheetml/2006/main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_);_(* \(#,##0\);_(* \-_);_(@_)"/>
  </numFmts>
  <fonts count="9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i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name val="Arial Cyr"/>
      <charset val="204"/>
    </font>
    <font>
      <b/>
      <sz val="12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5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1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2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3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6" fontId="65" fillId="22" borderId="12" applyFill="0" applyBorder="0">
      <alignment horizontal="center" vertical="center" wrapText="1"/>
      <protection locked="0"/>
    </xf>
    <xf numFmtId="171" fontId="66" fillId="0" borderId="0">
      <alignment wrapText="1"/>
    </xf>
    <xf numFmtId="171" fontId="33" fillId="0" borderId="0">
      <alignment wrapText="1"/>
    </xf>
  </cellStyleXfs>
  <cellXfs count="773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/>
    </xf>
    <xf numFmtId="170" fontId="5" fillId="0" borderId="0" xfId="0" applyNumberFormat="1" applyFont="1" applyFill="1" applyAlignment="1">
      <alignment vertical="center"/>
    </xf>
    <xf numFmtId="0" fontId="10" fillId="0" borderId="0" xfId="0" applyFont="1" applyFill="1"/>
    <xf numFmtId="0" fontId="5" fillId="0" borderId="3" xfId="237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29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29" borderId="0" xfId="0" applyFont="1" applyFill="1" applyAlignment="1">
      <alignment horizontal="left" vertical="center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quotePrefix="1" applyFont="1" applyFill="1" applyBorder="1" applyAlignment="1">
      <alignment horizontal="center" vertical="center"/>
    </xf>
    <xf numFmtId="170" fontId="6" fillId="29" borderId="0" xfId="0" applyNumberFormat="1" applyFont="1" applyFill="1" applyBorder="1" applyAlignment="1">
      <alignment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3" fontId="5" fillId="29" borderId="0" xfId="0" applyNumberFormat="1" applyFont="1" applyFill="1" applyBorder="1" applyAlignment="1">
      <alignment vertical="center"/>
    </xf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8" fillId="29" borderId="0" xfId="0" applyFont="1" applyFill="1" applyAlignment="1">
      <alignment horizontal="center" vertical="center"/>
    </xf>
    <xf numFmtId="170" fontId="5" fillId="29" borderId="0" xfId="0" applyNumberFormat="1" applyFont="1" applyFill="1" applyAlignment="1">
      <alignment vertical="center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left" vertical="center"/>
    </xf>
    <xf numFmtId="0" fontId="69" fillId="29" borderId="0" xfId="0" applyFont="1" applyFill="1" applyAlignment="1">
      <alignment horizontal="center" vertical="center"/>
    </xf>
    <xf numFmtId="0" fontId="71" fillId="29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vertical="center"/>
    </xf>
    <xf numFmtId="0" fontId="69" fillId="29" borderId="13" xfId="0" applyFont="1" applyFill="1" applyBorder="1" applyAlignment="1">
      <alignment horizontal="center" vertical="center"/>
    </xf>
    <xf numFmtId="0" fontId="69" fillId="29" borderId="13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72" fillId="29" borderId="3" xfId="245" applyFont="1" applyFill="1" applyBorder="1" applyAlignment="1">
      <alignment horizontal="left" vertical="center" wrapText="1"/>
    </xf>
    <xf numFmtId="0" fontId="69" fillId="29" borderId="3" xfId="245" applyFont="1" applyFill="1" applyBorder="1" applyAlignment="1">
      <alignment horizontal="left" vertical="center" wrapText="1"/>
    </xf>
    <xf numFmtId="0" fontId="69" fillId="29" borderId="3" xfId="245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 wrapText="1"/>
    </xf>
    <xf numFmtId="0" fontId="72" fillId="29" borderId="3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right" vertical="center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0" borderId="0" xfId="0" applyFont="1" applyFill="1" applyAlignment="1">
      <alignment vertical="center"/>
    </xf>
    <xf numFmtId="0" fontId="72" fillId="29" borderId="3" xfId="0" applyFont="1" applyFill="1" applyBorder="1" applyAlignment="1">
      <alignment horizontal="left" vertical="center" wrapText="1"/>
    </xf>
    <xf numFmtId="0" fontId="69" fillId="29" borderId="0" xfId="0" quotePrefix="1" applyFont="1" applyFill="1" applyBorder="1" applyAlignment="1">
      <alignment horizontal="center" vertical="center"/>
    </xf>
    <xf numFmtId="170" fontId="71" fillId="29" borderId="0" xfId="0" applyNumberFormat="1" applyFont="1" applyFill="1" applyBorder="1" applyAlignment="1">
      <alignment vertical="center"/>
    </xf>
    <xf numFmtId="0" fontId="69" fillId="0" borderId="0" xfId="245" applyFont="1" applyFill="1" applyBorder="1" applyAlignment="1">
      <alignment vertical="center"/>
    </xf>
    <xf numFmtId="0" fontId="69" fillId="0" borderId="0" xfId="245" applyFont="1" applyFill="1" applyBorder="1" applyAlignment="1">
      <alignment horizontal="center" vertical="center"/>
    </xf>
    <xf numFmtId="0" fontId="72" fillId="0" borderId="0" xfId="245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center" vertical="center" wrapText="1" shrinkToFit="1"/>
    </xf>
    <xf numFmtId="0" fontId="69" fillId="0" borderId="3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72" fillId="0" borderId="0" xfId="245" applyFont="1" applyFill="1" applyBorder="1" applyAlignment="1">
      <alignment vertical="center"/>
    </xf>
    <xf numFmtId="0" fontId="72" fillId="0" borderId="0" xfId="245" applyFont="1" applyFill="1" applyBorder="1" applyAlignment="1">
      <alignment horizontal="center" vertical="center"/>
    </xf>
    <xf numFmtId="0" fontId="72" fillId="29" borderId="3" xfId="245" applyFont="1" applyFill="1" applyBorder="1" applyAlignment="1">
      <alignment horizontal="center" vertical="center"/>
    </xf>
    <xf numFmtId="0" fontId="69" fillId="29" borderId="0" xfId="245" applyFont="1" applyFill="1" applyBorder="1" applyAlignment="1">
      <alignment horizontal="left" vertical="center" wrapText="1"/>
    </xf>
    <xf numFmtId="0" fontId="69" fillId="29" borderId="0" xfId="245" applyFont="1" applyFill="1" applyBorder="1" applyAlignment="1">
      <alignment horizontal="center" vertical="center"/>
    </xf>
    <xf numFmtId="170" fontId="69" fillId="29" borderId="0" xfId="245" applyNumberFormat="1" applyFont="1" applyFill="1" applyBorder="1" applyAlignment="1">
      <alignment horizontal="center" vertical="center" wrapText="1"/>
    </xf>
    <xf numFmtId="170" fontId="69" fillId="29" borderId="0" xfId="245" applyNumberFormat="1" applyFont="1" applyFill="1" applyBorder="1" applyAlignment="1">
      <alignment horizontal="right" vertical="center" wrapText="1"/>
    </xf>
    <xf numFmtId="0" fontId="69" fillId="29" borderId="0" xfId="245" applyFont="1" applyFill="1" applyBorder="1" applyAlignment="1">
      <alignment vertical="center" wrapText="1"/>
    </xf>
    <xf numFmtId="0" fontId="69" fillId="29" borderId="0" xfId="245" applyFont="1" applyFill="1" applyBorder="1" applyAlignment="1">
      <alignment vertical="center"/>
    </xf>
    <xf numFmtId="0" fontId="69" fillId="0" borderId="0" xfId="245" applyFont="1" applyFill="1" applyBorder="1" applyAlignment="1">
      <alignment vertical="center" wrapText="1"/>
    </xf>
    <xf numFmtId="0" fontId="71" fillId="0" borderId="0" xfId="245" applyFont="1" applyFill="1" applyBorder="1" applyAlignment="1">
      <alignment horizontal="center" vertical="center"/>
    </xf>
    <xf numFmtId="0" fontId="72" fillId="0" borderId="0" xfId="0" applyFont="1" applyFill="1" applyAlignment="1">
      <alignment horizontal="right" vertical="center"/>
    </xf>
    <xf numFmtId="0" fontId="72" fillId="29" borderId="19" xfId="0" applyFont="1" applyFill="1" applyBorder="1" applyAlignment="1">
      <alignment horizontal="left" vertical="center" wrapText="1"/>
    </xf>
    <xf numFmtId="169" fontId="72" fillId="29" borderId="0" xfId="0" applyNumberFormat="1" applyFont="1" applyFill="1" applyBorder="1" applyAlignment="1">
      <alignment horizontal="center" vertical="center" wrapText="1"/>
    </xf>
    <xf numFmtId="169" fontId="72" fillId="29" borderId="0" xfId="0" applyNumberFormat="1" applyFont="1" applyFill="1" applyBorder="1" applyAlignment="1">
      <alignment horizontal="right" vertical="center" wrapText="1"/>
    </xf>
    <xf numFmtId="169" fontId="72" fillId="29" borderId="0" xfId="0" applyNumberFormat="1" applyFont="1" applyFill="1" applyBorder="1" applyAlignment="1">
      <alignment horizontal="right" vertical="center"/>
    </xf>
    <xf numFmtId="0" fontId="72" fillId="29" borderId="15" xfId="245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left" vertical="center" wrapText="1"/>
    </xf>
    <xf numFmtId="0" fontId="69" fillId="29" borderId="3" xfId="0" applyNumberFormat="1" applyFont="1" applyFill="1" applyBorder="1" applyAlignment="1">
      <alignment horizontal="center" vertical="center" wrapText="1"/>
    </xf>
    <xf numFmtId="3" fontId="69" fillId="29" borderId="0" xfId="0" applyNumberFormat="1" applyFont="1" applyFill="1" applyBorder="1" applyAlignment="1">
      <alignment vertical="center"/>
    </xf>
    <xf numFmtId="0" fontId="73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/>
    <xf numFmtId="0" fontId="69" fillId="29" borderId="0" xfId="0" applyFont="1" applyFill="1" applyBorder="1" applyAlignment="1">
      <alignment horizontal="left" vertical="center" wrapText="1" shrinkToFit="1"/>
    </xf>
    <xf numFmtId="177" fontId="69" fillId="29" borderId="3" xfId="0" applyNumberFormat="1" applyFont="1" applyFill="1" applyBorder="1" applyAlignment="1">
      <alignment horizontal="center" vertical="center" wrapText="1"/>
    </xf>
    <xf numFmtId="177" fontId="72" fillId="29" borderId="3" xfId="0" applyNumberFormat="1" applyFont="1" applyFill="1" applyBorder="1" applyAlignment="1">
      <alignment horizontal="center" vertical="center" wrapText="1"/>
    </xf>
    <xf numFmtId="1" fontId="69" fillId="29" borderId="0" xfId="0" applyNumberFormat="1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right" vertical="center"/>
    </xf>
    <xf numFmtId="3" fontId="69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right" vertical="center"/>
    </xf>
    <xf numFmtId="0" fontId="72" fillId="29" borderId="0" xfId="0" applyFont="1" applyFill="1" applyBorder="1" applyAlignment="1">
      <alignment horizontal="left" vertical="center"/>
    </xf>
    <xf numFmtId="170" fontId="72" fillId="29" borderId="0" xfId="0" applyNumberFormat="1" applyFont="1" applyFill="1" applyBorder="1" applyAlignment="1">
      <alignment horizontal="center" vertical="center" wrapText="1"/>
    </xf>
    <xf numFmtId="170" fontId="72" fillId="29" borderId="0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left" vertical="center"/>
    </xf>
    <xf numFmtId="3" fontId="69" fillId="29" borderId="3" xfId="0" applyNumberFormat="1" applyFont="1" applyFill="1" applyBorder="1" applyAlignment="1">
      <alignment horizontal="center" vertical="center" wrapText="1" shrinkToFit="1"/>
    </xf>
    <xf numFmtId="169" fontId="69" fillId="29" borderId="0" xfId="0" applyNumberFormat="1" applyFont="1" applyFill="1" applyBorder="1" applyAlignment="1">
      <alignment horizontal="center" vertical="center" wrapText="1"/>
    </xf>
    <xf numFmtId="0" fontId="70" fillId="29" borderId="0" xfId="0" applyFont="1" applyFill="1" applyAlignment="1">
      <alignment vertical="center"/>
    </xf>
    <xf numFmtId="0" fontId="70" fillId="0" borderId="0" xfId="0" applyFont="1" applyFill="1" applyAlignment="1">
      <alignment vertical="center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3" fontId="69" fillId="29" borderId="3" xfId="0" applyNumberFormat="1" applyFont="1" applyFill="1" applyBorder="1" applyAlignment="1">
      <alignment horizontal="left" vertical="center" wrapText="1"/>
    </xf>
    <xf numFmtId="0" fontId="69" fillId="29" borderId="0" xfId="0" applyFont="1" applyFill="1" applyAlignment="1"/>
    <xf numFmtId="0" fontId="69" fillId="29" borderId="0" xfId="0" applyFont="1" applyFill="1" applyBorder="1" applyAlignment="1"/>
    <xf numFmtId="0" fontId="69" fillId="0" borderId="0" xfId="0" applyFont="1" applyFill="1" applyAlignment="1"/>
    <xf numFmtId="0" fontId="71" fillId="29" borderId="0" xfId="0" applyFont="1" applyFill="1" applyAlignment="1">
      <alignment horizontal="center" vertical="center"/>
    </xf>
    <xf numFmtId="0" fontId="69" fillId="29" borderId="0" xfId="0" applyFont="1" applyFill="1" applyAlignment="1">
      <alignment vertical="center" wrapText="1" shrinkToFit="1"/>
    </xf>
    <xf numFmtId="0" fontId="69" fillId="29" borderId="0" xfId="0" applyFont="1" applyFill="1" applyBorder="1" applyAlignment="1">
      <alignment vertical="center" wrapText="1" shrinkToFit="1"/>
    </xf>
    <xf numFmtId="0" fontId="67" fillId="0" borderId="0" xfId="0" applyFont="1" applyFill="1" applyAlignment="1">
      <alignment vertical="center"/>
    </xf>
    <xf numFmtId="0" fontId="5" fillId="0" borderId="0" xfId="0" applyFont="1"/>
    <xf numFmtId="0" fontId="76" fillId="29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29" borderId="0" xfId="0" quotePrefix="1" applyNumberFormat="1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7" fontId="5" fillId="29" borderId="3" xfId="0" applyNumberFormat="1" applyFont="1" applyFill="1" applyBorder="1" applyAlignment="1">
      <alignment vertical="center"/>
    </xf>
    <xf numFmtId="177" fontId="4" fillId="29" borderId="3" xfId="0" applyNumberFormat="1" applyFont="1" applyFill="1" applyBorder="1" applyAlignment="1">
      <alignment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vertical="center"/>
    </xf>
    <xf numFmtId="179" fontId="6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vertical="center"/>
    </xf>
    <xf numFmtId="0" fontId="7" fillId="29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/>
    </xf>
    <xf numFmtId="0" fontId="4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7" fillId="22" borderId="3" xfId="0" applyFont="1" applyFill="1" applyBorder="1" applyAlignment="1">
      <alignment horizontal="left" vertical="center" wrapText="1"/>
    </xf>
    <xf numFmtId="0" fontId="72" fillId="22" borderId="3" xfId="0" applyFont="1" applyFill="1" applyBorder="1" applyAlignment="1">
      <alignment horizontal="left" vertical="center" wrapText="1"/>
    </xf>
    <xf numFmtId="0" fontId="72" fillId="0" borderId="3" xfId="0" applyFont="1" applyBorder="1" applyAlignment="1">
      <alignment horizontal="left" vertical="center" wrapText="1"/>
    </xf>
    <xf numFmtId="0" fontId="72" fillId="22" borderId="3" xfId="0" quotePrefix="1" applyFont="1" applyFill="1" applyBorder="1" applyAlignment="1">
      <alignment horizontal="center" vertical="center"/>
    </xf>
    <xf numFmtId="0" fontId="78" fillId="29" borderId="0" xfId="0" applyFont="1" applyFill="1" applyBorder="1" applyAlignment="1">
      <alignment horizontal="center" vertical="center"/>
    </xf>
    <xf numFmtId="0" fontId="78" fillId="29" borderId="0" xfId="0" applyFont="1" applyFill="1" applyBorder="1" applyAlignment="1">
      <alignment vertical="center"/>
    </xf>
    <xf numFmtId="0" fontId="78" fillId="29" borderId="0" xfId="0" applyFont="1" applyFill="1" applyAlignment="1">
      <alignment vertical="center"/>
    </xf>
    <xf numFmtId="0" fontId="84" fillId="29" borderId="3" xfId="0" applyFont="1" applyFill="1" applyBorder="1" applyAlignment="1">
      <alignment horizontal="left" vertical="center" wrapText="1"/>
    </xf>
    <xf numFmtId="0" fontId="84" fillId="29" borderId="3" xfId="0" quotePrefix="1" applyFont="1" applyFill="1" applyBorder="1" applyAlignment="1">
      <alignment horizontal="center" vertical="center"/>
    </xf>
    <xf numFmtId="49" fontId="84" fillId="29" borderId="3" xfId="0" applyNumberFormat="1" applyFont="1" applyFill="1" applyBorder="1" applyAlignment="1">
      <alignment horizontal="left" vertical="center" wrapText="1"/>
    </xf>
    <xf numFmtId="0" fontId="78" fillId="29" borderId="3" xfId="0" applyFont="1" applyFill="1" applyBorder="1" applyAlignment="1">
      <alignment horizontal="left" vertical="center" wrapText="1"/>
    </xf>
    <xf numFmtId="49" fontId="78" fillId="29" borderId="3" xfId="0" applyNumberFormat="1" applyFont="1" applyFill="1" applyBorder="1" applyAlignment="1">
      <alignment horizontal="left" vertical="center" wrapText="1"/>
    </xf>
    <xf numFmtId="0" fontId="84" fillId="29" borderId="3" xfId="0" applyFont="1" applyFill="1" applyBorder="1" applyAlignment="1">
      <alignment horizontal="center" vertical="center" wrapText="1"/>
    </xf>
    <xf numFmtId="0" fontId="78" fillId="29" borderId="3" xfId="0" quotePrefix="1" applyFont="1" applyFill="1" applyBorder="1" applyAlignment="1">
      <alignment horizontal="center" vertical="center"/>
    </xf>
    <xf numFmtId="0" fontId="84" fillId="29" borderId="0" xfId="0" applyFont="1" applyFill="1" applyBorder="1" applyAlignment="1">
      <alignment horizontal="left" vertical="center" wrapText="1"/>
    </xf>
    <xf numFmtId="0" fontId="84" fillId="29" borderId="0" xfId="0" quotePrefix="1" applyFont="1" applyFill="1" applyBorder="1" applyAlignment="1">
      <alignment horizontal="center"/>
    </xf>
    <xf numFmtId="49" fontId="84" fillId="29" borderId="0" xfId="0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left" vertical="center" wrapText="1"/>
    </xf>
    <xf numFmtId="0" fontId="85" fillId="29" borderId="0" xfId="0" applyFont="1" applyFill="1" applyBorder="1" applyAlignment="1">
      <alignment horizontal="center" vertical="center" wrapText="1"/>
    </xf>
    <xf numFmtId="0" fontId="78" fillId="29" borderId="0" xfId="0" quotePrefix="1" applyFont="1" applyFill="1" applyBorder="1" applyAlignment="1">
      <alignment horizontal="center" vertical="center"/>
    </xf>
    <xf numFmtId="0" fontId="72" fillId="29" borderId="3" xfId="0" quotePrefix="1" applyNumberFormat="1" applyFont="1" applyFill="1" applyBorder="1" applyAlignment="1">
      <alignment horizontal="center" vertical="center" wrapText="1"/>
    </xf>
    <xf numFmtId="179" fontId="86" fillId="29" borderId="3" xfId="237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3" fontId="69" fillId="0" borderId="3" xfId="0" applyNumberFormat="1" applyFont="1" applyFill="1" applyBorder="1" applyAlignment="1">
      <alignment horizontal="center" vertical="center" wrapText="1"/>
    </xf>
    <xf numFmtId="173" fontId="69" fillId="29" borderId="3" xfId="0" applyNumberFormat="1" applyFont="1" applyFill="1" applyBorder="1" applyAlignment="1">
      <alignment horizontal="center" vertical="center" wrapText="1"/>
    </xf>
    <xf numFmtId="173" fontId="69" fillId="29" borderId="3" xfId="0" applyNumberFormat="1" applyFont="1" applyFill="1" applyBorder="1" applyAlignment="1">
      <alignment horizontal="right" vertical="center" wrapText="1"/>
    </xf>
    <xf numFmtId="173" fontId="69" fillId="0" borderId="3" xfId="0" applyNumberFormat="1" applyFont="1" applyFill="1" applyBorder="1" applyAlignment="1">
      <alignment horizontal="right" vertical="center" wrapText="1"/>
    </xf>
    <xf numFmtId="173" fontId="72" fillId="0" borderId="3" xfId="0" applyNumberFormat="1" applyFont="1" applyFill="1" applyBorder="1" applyAlignment="1">
      <alignment horizontal="right" vertical="center" wrapText="1"/>
    </xf>
    <xf numFmtId="178" fontId="69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right" vertical="center" wrapText="1"/>
    </xf>
    <xf numFmtId="178" fontId="72" fillId="29" borderId="3" xfId="0" applyNumberFormat="1" applyFont="1" applyFill="1" applyBorder="1" applyAlignment="1">
      <alignment horizontal="right" vertical="center" wrapText="1"/>
    </xf>
    <xf numFmtId="178" fontId="69" fillId="0" borderId="3" xfId="0" applyNumberFormat="1" applyFont="1" applyFill="1" applyBorder="1" applyAlignment="1">
      <alignment horizontal="right" vertical="center" wrapText="1"/>
    </xf>
    <xf numFmtId="178" fontId="69" fillId="29" borderId="3" xfId="0" applyNumberFormat="1" applyFont="1" applyFill="1" applyBorder="1" applyAlignment="1">
      <alignment horizontal="right" vertical="center" wrapText="1"/>
    </xf>
    <xf numFmtId="177" fontId="69" fillId="29" borderId="3" xfId="0" applyNumberFormat="1" applyFont="1" applyFill="1" applyBorder="1" applyAlignment="1">
      <alignment horizontal="right" vertical="center" wrapText="1"/>
    </xf>
    <xf numFmtId="0" fontId="87" fillId="0" borderId="3" xfId="0" applyFont="1" applyFill="1" applyBorder="1" applyAlignment="1">
      <alignment horizontal="left" vertical="center" wrapText="1"/>
    </xf>
    <xf numFmtId="178" fontId="69" fillId="29" borderId="3" xfId="0" applyNumberFormat="1" applyFont="1" applyFill="1" applyBorder="1" applyAlignment="1">
      <alignment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29" borderId="3" xfId="0" quotePrefix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right" vertical="center" wrapText="1"/>
    </xf>
    <xf numFmtId="0" fontId="5" fillId="29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87" fillId="29" borderId="3" xfId="0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2" fillId="22" borderId="3" xfId="0" applyFont="1" applyFill="1" applyBorder="1" applyAlignment="1">
      <alignment horizontal="center" vertical="center" wrapText="1"/>
    </xf>
    <xf numFmtId="0" fontId="87" fillId="29" borderId="15" xfId="0" applyFont="1" applyFill="1" applyBorder="1" applyAlignment="1">
      <alignment horizontal="left" vertical="center" wrapText="1"/>
    </xf>
    <xf numFmtId="0" fontId="86" fillId="0" borderId="3" xfId="0" applyFont="1" applyBorder="1" applyAlignment="1">
      <alignment horizontal="left" vertical="center"/>
    </xf>
    <xf numFmtId="178" fontId="78" fillId="0" borderId="3" xfId="0" applyNumberFormat="1" applyFont="1" applyFill="1" applyBorder="1" applyAlignment="1">
      <alignment horizontal="center" vertical="center"/>
    </xf>
    <xf numFmtId="178" fontId="78" fillId="0" borderId="0" xfId="0" applyNumberFormat="1" applyFont="1" applyFill="1" applyBorder="1" applyAlignment="1">
      <alignment vertical="center"/>
    </xf>
    <xf numFmtId="178" fontId="78" fillId="29" borderId="0" xfId="0" applyNumberFormat="1" applyFont="1" applyFill="1" applyBorder="1" applyAlignment="1">
      <alignment horizontal="center" vertical="center"/>
    </xf>
    <xf numFmtId="178" fontId="78" fillId="29" borderId="0" xfId="0" applyNumberFormat="1" applyFont="1" applyFill="1" applyBorder="1" applyAlignment="1">
      <alignment vertical="center"/>
    </xf>
    <xf numFmtId="178" fontId="78" fillId="29" borderId="0" xfId="0" applyNumberFormat="1" applyFont="1" applyFill="1" applyBorder="1" applyAlignment="1">
      <alignment horizontal="right" vertical="center"/>
    </xf>
    <xf numFmtId="178" fontId="78" fillId="29" borderId="0" xfId="0" applyNumberFormat="1" applyFont="1" applyFill="1" applyBorder="1" applyAlignment="1">
      <alignment vertical="center" wrapText="1"/>
    </xf>
    <xf numFmtId="178" fontId="78" fillId="29" borderId="0" xfId="0" applyNumberFormat="1" applyFont="1" applyFill="1" applyBorder="1" applyAlignment="1">
      <alignment horizontal="left" vertical="center"/>
    </xf>
    <xf numFmtId="178" fontId="78" fillId="0" borderId="0" xfId="0" applyNumberFormat="1" applyFont="1" applyFill="1" applyBorder="1" applyAlignment="1">
      <alignment horizontal="center" vertical="center"/>
    </xf>
    <xf numFmtId="178" fontId="78" fillId="29" borderId="0" xfId="0" applyNumberFormat="1" applyFont="1" applyFill="1" applyAlignment="1">
      <alignment horizontal="left" vertical="center"/>
    </xf>
    <xf numFmtId="178" fontId="78" fillId="29" borderId="0" xfId="0" applyNumberFormat="1" applyFont="1" applyFill="1" applyAlignment="1">
      <alignment horizontal="center" vertical="center"/>
    </xf>
    <xf numFmtId="178" fontId="80" fillId="29" borderId="0" xfId="0" applyNumberFormat="1" applyFont="1" applyFill="1" applyBorder="1" applyAlignment="1">
      <alignment horizontal="center" vertical="center"/>
    </xf>
    <xf numFmtId="178" fontId="78" fillId="29" borderId="20" xfId="0" applyNumberFormat="1" applyFont="1" applyFill="1" applyBorder="1" applyAlignment="1">
      <alignment horizontal="left" vertical="center"/>
    </xf>
    <xf numFmtId="178" fontId="78" fillId="29" borderId="13" xfId="0" applyNumberFormat="1" applyFont="1" applyFill="1" applyBorder="1" applyAlignment="1">
      <alignment horizontal="center" vertical="center"/>
    </xf>
    <xf numFmtId="178" fontId="84" fillId="29" borderId="13" xfId="0" applyNumberFormat="1" applyFont="1" applyFill="1" applyBorder="1" applyAlignment="1">
      <alignment horizontal="center" vertical="center"/>
    </xf>
    <xf numFmtId="178" fontId="81" fillId="29" borderId="0" xfId="0" applyNumberFormat="1" applyFont="1" applyFill="1" applyBorder="1" applyAlignment="1">
      <alignment horizontal="left" vertical="center"/>
    </xf>
    <xf numFmtId="178" fontId="78" fillId="29" borderId="13" xfId="0" applyNumberFormat="1" applyFont="1" applyFill="1" applyBorder="1" applyAlignment="1">
      <alignment vertical="center"/>
    </xf>
    <xf numFmtId="178" fontId="84" fillId="29" borderId="13" xfId="0" applyNumberFormat="1" applyFont="1" applyFill="1" applyBorder="1" applyAlignment="1">
      <alignment vertical="center"/>
    </xf>
    <xf numFmtId="178" fontId="82" fillId="29" borderId="0" xfId="0" applyNumberFormat="1" applyFont="1" applyFill="1" applyAlignment="1">
      <alignment horizontal="center" vertical="center"/>
    </xf>
    <xf numFmtId="178" fontId="82" fillId="29" borderId="0" xfId="0" applyNumberFormat="1" applyFont="1" applyFill="1" applyAlignment="1">
      <alignment vertical="center"/>
    </xf>
    <xf numFmtId="178" fontId="78" fillId="0" borderId="0" xfId="0" applyNumberFormat="1" applyFont="1" applyFill="1" applyAlignment="1">
      <alignment horizontal="center" vertical="center"/>
    </xf>
    <xf numFmtId="178" fontId="78" fillId="0" borderId="0" xfId="0" applyNumberFormat="1" applyFont="1" applyFill="1" applyBorder="1" applyAlignment="1">
      <alignment horizontal="center" vertical="center" wrapText="1"/>
    </xf>
    <xf numFmtId="178" fontId="78" fillId="0" borderId="15" xfId="0" applyNumberFormat="1" applyFont="1" applyFill="1" applyBorder="1" applyAlignment="1">
      <alignment vertical="center"/>
    </xf>
    <xf numFmtId="178" fontId="78" fillId="0" borderId="14" xfId="0" applyNumberFormat="1" applyFont="1" applyFill="1" applyBorder="1" applyAlignment="1">
      <alignment vertical="center"/>
    </xf>
    <xf numFmtId="178" fontId="69" fillId="0" borderId="16" xfId="0" applyNumberFormat="1" applyFont="1" applyFill="1" applyBorder="1" applyAlignment="1">
      <alignment horizontal="right" vertical="center"/>
    </xf>
    <xf numFmtId="178" fontId="78" fillId="0" borderId="3" xfId="0" applyNumberFormat="1" applyFont="1" applyFill="1" applyBorder="1" applyAlignment="1">
      <alignment horizontal="left" vertical="center"/>
    </xf>
    <xf numFmtId="178" fontId="78" fillId="0" borderId="15" xfId="0" applyNumberFormat="1" applyFont="1" applyFill="1" applyBorder="1" applyAlignment="1">
      <alignment horizontal="left" vertical="center" wrapText="1"/>
    </xf>
    <xf numFmtId="178" fontId="78" fillId="0" borderId="14" xfId="0" applyNumberFormat="1" applyFont="1" applyFill="1" applyBorder="1" applyAlignment="1">
      <alignment vertical="center" wrapText="1"/>
    </xf>
    <xf numFmtId="178" fontId="78" fillId="0" borderId="3" xfId="0" applyNumberFormat="1" applyFont="1" applyFill="1" applyBorder="1" applyAlignment="1">
      <alignment vertical="center"/>
    </xf>
    <xf numFmtId="178" fontId="78" fillId="0" borderId="16" xfId="0" applyNumberFormat="1" applyFont="1" applyFill="1" applyBorder="1" applyAlignment="1">
      <alignment vertical="center" wrapText="1"/>
    </xf>
    <xf numFmtId="178" fontId="78" fillId="0" borderId="0" xfId="0" applyNumberFormat="1" applyFont="1" applyFill="1" applyAlignment="1">
      <alignment horizontal="left" vertical="center"/>
    </xf>
    <xf numFmtId="178" fontId="80" fillId="0" borderId="0" xfId="0" applyNumberFormat="1" applyFont="1" applyFill="1" applyAlignment="1">
      <alignment horizontal="center" vertical="center"/>
    </xf>
    <xf numFmtId="178" fontId="84" fillId="0" borderId="0" xfId="0" applyNumberFormat="1" applyFont="1" applyFill="1" applyBorder="1" applyAlignment="1">
      <alignment vertical="center"/>
    </xf>
    <xf numFmtId="178" fontId="84" fillId="0" borderId="0" xfId="0" applyNumberFormat="1" applyFont="1" applyFill="1" applyBorder="1" applyAlignment="1" applyProtection="1">
      <alignment horizontal="left" vertical="center"/>
      <protection locked="0"/>
    </xf>
    <xf numFmtId="178" fontId="84" fillId="0" borderId="0" xfId="0" applyNumberFormat="1" applyFont="1" applyFill="1" applyBorder="1" applyAlignment="1">
      <alignment horizontal="center" vertical="center" wrapText="1"/>
    </xf>
    <xf numFmtId="178" fontId="84" fillId="0" borderId="0" xfId="0" applyNumberFormat="1" applyFont="1" applyFill="1" applyBorder="1" applyAlignment="1">
      <alignment horizontal="right" vertical="center" wrapText="1"/>
    </xf>
    <xf numFmtId="178" fontId="78" fillId="0" borderId="0" xfId="0" quotePrefix="1" applyNumberFormat="1" applyFont="1" applyFill="1" applyBorder="1" applyAlignment="1">
      <alignment horizontal="center" vertical="center"/>
    </xf>
    <xf numFmtId="178" fontId="80" fillId="0" borderId="0" xfId="0" applyNumberFormat="1" applyFont="1" applyFill="1" applyBorder="1" applyAlignment="1">
      <alignment vertical="center"/>
    </xf>
    <xf numFmtId="178" fontId="78" fillId="0" borderId="0" xfId="0" applyNumberFormat="1" applyFont="1" applyFill="1" applyBorder="1" applyAlignment="1">
      <alignment vertical="center" wrapText="1"/>
    </xf>
    <xf numFmtId="178" fontId="69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 wrapText="1"/>
    </xf>
    <xf numFmtId="0" fontId="69" fillId="0" borderId="3" xfId="245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horizontal="right" vertical="center" wrapText="1"/>
    </xf>
    <xf numFmtId="177" fontId="69" fillId="0" borderId="3" xfId="0" applyNumberFormat="1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horizontal="center" vertical="center" wrapText="1"/>
    </xf>
    <xf numFmtId="170" fontId="69" fillId="0" borderId="0" xfId="245" applyNumberFormat="1" applyFont="1" applyFill="1" applyBorder="1" applyAlignment="1">
      <alignment horizontal="center" vertical="center" wrapText="1"/>
    </xf>
    <xf numFmtId="170" fontId="69" fillId="0" borderId="0" xfId="245" applyNumberFormat="1" applyFont="1" applyFill="1" applyBorder="1" applyAlignment="1">
      <alignment horizontal="right" vertical="center" wrapText="1"/>
    </xf>
    <xf numFmtId="0" fontId="78" fillId="29" borderId="3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horizontal="center" vertical="center" wrapText="1" shrinkToFit="1"/>
    </xf>
    <xf numFmtId="178" fontId="72" fillId="29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3" fontId="72" fillId="29" borderId="3" xfId="0" applyNumberFormat="1" applyFont="1" applyFill="1" applyBorder="1" applyAlignment="1">
      <alignment horizontal="right" vertical="center" wrapText="1"/>
    </xf>
    <xf numFmtId="0" fontId="84" fillId="29" borderId="0" xfId="0" applyFont="1" applyFill="1" applyBorder="1" applyAlignment="1">
      <alignment horizontal="right" vertical="center"/>
    </xf>
    <xf numFmtId="0" fontId="84" fillId="29" borderId="0" xfId="0" applyFont="1" applyFill="1" applyBorder="1" applyAlignment="1">
      <alignment horizontal="center" vertical="center" wrapText="1"/>
    </xf>
    <xf numFmtId="0" fontId="78" fillId="29" borderId="0" xfId="0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 wrapText="1" shrinkToFit="1"/>
    </xf>
    <xf numFmtId="0" fontId="84" fillId="29" borderId="0" xfId="0" applyFont="1" applyFill="1" applyBorder="1" applyAlignment="1">
      <alignment vertical="center"/>
    </xf>
    <xf numFmtId="173" fontId="72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right" vertical="center" wrapText="1"/>
    </xf>
    <xf numFmtId="3" fontId="69" fillId="29" borderId="3" xfId="0" applyNumberFormat="1" applyFont="1" applyFill="1" applyBorder="1" applyAlignment="1">
      <alignment horizontal="right" vertical="center" wrapText="1"/>
    </xf>
    <xf numFmtId="173" fontId="72" fillId="29" borderId="3" xfId="0" applyNumberFormat="1" applyFont="1" applyFill="1" applyBorder="1" applyAlignment="1">
      <alignment horizontal="right" vertical="center" wrapText="1"/>
    </xf>
    <xf numFmtId="173" fontId="5" fillId="29" borderId="3" xfId="0" applyNumberFormat="1" applyFont="1" applyFill="1" applyBorder="1" applyAlignment="1">
      <alignment horizontal="right" vertical="center" wrapText="1"/>
    </xf>
    <xf numFmtId="179" fontId="78" fillId="29" borderId="3" xfId="0" applyNumberFormat="1" applyFont="1" applyFill="1" applyBorder="1" applyAlignment="1">
      <alignment horizontal="right" vertical="center" wrapText="1"/>
    </xf>
    <xf numFmtId="179" fontId="84" fillId="29" borderId="3" xfId="0" applyNumberFormat="1" applyFont="1" applyFill="1" applyBorder="1" applyAlignment="1">
      <alignment horizontal="center" vertical="center" wrapText="1"/>
    </xf>
    <xf numFmtId="173" fontId="84" fillId="29" borderId="0" xfId="0" applyNumberFormat="1" applyFont="1" applyFill="1" applyBorder="1" applyAlignment="1">
      <alignment horizontal="center" vertical="center" wrapText="1"/>
    </xf>
    <xf numFmtId="170" fontId="78" fillId="29" borderId="0" xfId="0" applyNumberFormat="1" applyFont="1" applyFill="1" applyBorder="1" applyAlignment="1">
      <alignment horizontal="center" vertical="center" wrapText="1"/>
    </xf>
    <xf numFmtId="170" fontId="78" fillId="29" borderId="0" xfId="0" applyNumberFormat="1" applyFont="1" applyFill="1" applyBorder="1" applyAlignment="1">
      <alignment horizontal="right" vertical="center" wrapText="1"/>
    </xf>
    <xf numFmtId="170" fontId="80" fillId="29" borderId="0" xfId="0" applyNumberFormat="1" applyFont="1" applyFill="1" applyBorder="1" applyAlignment="1">
      <alignment vertical="center"/>
    </xf>
    <xf numFmtId="0" fontId="78" fillId="29" borderId="0" xfId="0" applyFont="1" applyFill="1" applyAlignment="1">
      <alignment horizontal="left" vertical="center"/>
    </xf>
    <xf numFmtId="0" fontId="78" fillId="29" borderId="0" xfId="0" applyFont="1" applyFill="1" applyBorder="1" applyAlignment="1">
      <alignment vertical="center" wrapText="1"/>
    </xf>
    <xf numFmtId="0" fontId="4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 wrapText="1"/>
    </xf>
    <xf numFmtId="180" fontId="69" fillId="29" borderId="3" xfId="0" applyNumberFormat="1" applyFont="1" applyFill="1" applyBorder="1" applyAlignment="1">
      <alignment horizontal="center" vertical="center" wrapText="1"/>
    </xf>
    <xf numFmtId="0" fontId="4" fillId="29" borderId="3" xfId="0" quotePrefix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left" vertical="center" wrapText="1"/>
    </xf>
    <xf numFmtId="170" fontId="5" fillId="29" borderId="0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vertical="center" wrapText="1"/>
    </xf>
    <xf numFmtId="0" fontId="72" fillId="29" borderId="0" xfId="0" applyFont="1" applyFill="1" applyAlignment="1">
      <alignment horizontal="right" vertical="center"/>
    </xf>
    <xf numFmtId="0" fontId="72" fillId="29" borderId="15" xfId="245" applyFont="1" applyFill="1" applyBorder="1" applyAlignment="1">
      <alignment horizontal="left" vertical="center" wrapText="1"/>
    </xf>
    <xf numFmtId="0" fontId="72" fillId="29" borderId="14" xfId="245" applyFont="1" applyFill="1" applyBorder="1" applyAlignment="1">
      <alignment horizontal="left" vertical="center" wrapText="1"/>
    </xf>
    <xf numFmtId="0" fontId="72" fillId="29" borderId="16" xfId="245" applyFont="1" applyFill="1" applyBorder="1" applyAlignment="1">
      <alignment horizontal="left" vertical="center" wrapText="1"/>
    </xf>
    <xf numFmtId="0" fontId="70" fillId="29" borderId="0" xfId="245" applyFont="1" applyFill="1"/>
    <xf numFmtId="0" fontId="72" fillId="29" borderId="19" xfId="0" quotePrefix="1" applyFont="1" applyFill="1" applyBorder="1" applyAlignment="1">
      <alignment horizontal="center" vertical="center"/>
    </xf>
    <xf numFmtId="0" fontId="69" fillId="29" borderId="3" xfId="0" quotePrefix="1" applyFont="1" applyFill="1" applyBorder="1" applyAlignment="1">
      <alignment horizontal="center" vertical="center"/>
    </xf>
    <xf numFmtId="179" fontId="72" fillId="29" borderId="14" xfId="245" applyNumberFormat="1" applyFont="1" applyFill="1" applyBorder="1" applyAlignment="1">
      <alignment horizontal="left" vertical="center" wrapText="1"/>
    </xf>
    <xf numFmtId="179" fontId="72" fillId="29" borderId="16" xfId="245" applyNumberFormat="1" applyFont="1" applyFill="1" applyBorder="1" applyAlignment="1">
      <alignment horizontal="left" vertical="center" wrapText="1"/>
    </xf>
    <xf numFmtId="0" fontId="69" fillId="29" borderId="19" xfId="0" quotePrefix="1" applyFont="1" applyFill="1" applyBorder="1" applyAlignment="1">
      <alignment horizontal="center" vertical="center"/>
    </xf>
    <xf numFmtId="0" fontId="72" fillId="29" borderId="0" xfId="0" quotePrefix="1" applyFont="1" applyFill="1" applyBorder="1" applyAlignment="1">
      <alignment horizontal="center" vertical="center"/>
    </xf>
    <xf numFmtId="0" fontId="72" fillId="29" borderId="0" xfId="0" applyFont="1" applyFill="1" applyAlignment="1">
      <alignment vertical="center"/>
    </xf>
    <xf numFmtId="0" fontId="72" fillId="29" borderId="3" xfId="0" quotePrefix="1" applyFont="1" applyFill="1" applyBorder="1" applyAlignment="1">
      <alignment horizontal="center" vertical="center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87" fillId="29" borderId="3" xfId="0" applyFont="1" applyFill="1" applyBorder="1" applyAlignment="1">
      <alignment horizontal="left" vertical="center" wrapText="1"/>
    </xf>
    <xf numFmtId="180" fontId="72" fillId="29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29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vertical="center"/>
    </xf>
    <xf numFmtId="178" fontId="72" fillId="29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72" fillId="29" borderId="0" xfId="0" applyFont="1" applyFill="1" applyBorder="1" applyAlignment="1">
      <alignment horizontal="left" vertical="center" wrapText="1"/>
    </xf>
    <xf numFmtId="0" fontId="72" fillId="29" borderId="3" xfId="0" applyFont="1" applyFill="1" applyBorder="1" applyAlignment="1">
      <alignment horizontal="left" vertical="center" wrapText="1"/>
    </xf>
    <xf numFmtId="0" fontId="72" fillId="29" borderId="3" xfId="0" applyFont="1" applyFill="1" applyBorder="1" applyAlignment="1">
      <alignment horizontal="center" vertical="center" wrapText="1"/>
    </xf>
    <xf numFmtId="3" fontId="72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/>
    </xf>
    <xf numFmtId="179" fontId="72" fillId="29" borderId="3" xfId="0" applyNumberFormat="1" applyFont="1" applyFill="1" applyBorder="1" applyAlignment="1">
      <alignment horizontal="center" vertical="center" wrapText="1"/>
    </xf>
    <xf numFmtId="0" fontId="72" fillId="29" borderId="13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center" vertical="center" wrapText="1" shrinkToFit="1"/>
    </xf>
    <xf numFmtId="0" fontId="69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49" fontId="69" fillId="0" borderId="16" xfId="0" applyNumberFormat="1" applyFont="1" applyFill="1" applyBorder="1" applyAlignment="1">
      <alignment horizontal="right" vertical="center"/>
    </xf>
    <xf numFmtId="0" fontId="86" fillId="29" borderId="3" xfId="0" applyFont="1" applyFill="1" applyBorder="1" applyAlignment="1">
      <alignment horizontal="left" vertical="center" wrapText="1"/>
    </xf>
    <xf numFmtId="0" fontId="86" fillId="29" borderId="0" xfId="0" applyFont="1" applyFill="1" applyBorder="1" applyAlignment="1">
      <alignment horizontal="center" vertical="center"/>
    </xf>
    <xf numFmtId="0" fontId="88" fillId="29" borderId="0" xfId="0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169" fontId="78" fillId="29" borderId="3" xfId="0" applyNumberFormat="1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left" vertical="center" wrapText="1"/>
    </xf>
    <xf numFmtId="0" fontId="90" fillId="29" borderId="3" xfId="0" applyFont="1" applyFill="1" applyBorder="1" applyAlignment="1">
      <alignment horizontal="left" vertical="center" wrapText="1"/>
    </xf>
    <xf numFmtId="0" fontId="87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14" fontId="69" fillId="29" borderId="3" xfId="0" applyNumberFormat="1" applyFont="1" applyFill="1" applyBorder="1" applyAlignment="1">
      <alignment horizontal="left" vertical="center" wrapText="1" shrinkToFit="1"/>
    </xf>
    <xf numFmtId="178" fontId="72" fillId="29" borderId="3" xfId="0" applyNumberFormat="1" applyFont="1" applyFill="1" applyBorder="1" applyAlignment="1">
      <alignment horizontal="center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0" fontId="87" fillId="29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justify" vertical="center"/>
    </xf>
    <xf numFmtId="0" fontId="86" fillId="0" borderId="26" xfId="0" applyFont="1" applyBorder="1" applyAlignment="1">
      <alignment horizontal="left" vertical="center"/>
    </xf>
    <xf numFmtId="180" fontId="86" fillId="0" borderId="26" xfId="0" applyNumberFormat="1" applyFont="1" applyFill="1" applyBorder="1" applyAlignment="1">
      <alignment horizontal="left" vertical="center"/>
    </xf>
    <xf numFmtId="180" fontId="5" fillId="0" borderId="26" xfId="0" applyNumberFormat="1" applyFont="1" applyFill="1" applyBorder="1" applyAlignment="1">
      <alignment horizontal="left" vertical="center" wrapText="1"/>
    </xf>
    <xf numFmtId="0" fontId="5" fillId="29" borderId="26" xfId="0" applyFont="1" applyFill="1" applyBorder="1" applyAlignment="1">
      <alignment horizontal="left" vertical="center" wrapText="1"/>
    </xf>
    <xf numFmtId="178" fontId="72" fillId="29" borderId="26" xfId="0" applyNumberFormat="1" applyFont="1" applyFill="1" applyBorder="1" applyAlignment="1">
      <alignment horizontal="center" vertical="center" wrapText="1"/>
    </xf>
    <xf numFmtId="0" fontId="5" fillId="22" borderId="26" xfId="0" quotePrefix="1" applyFont="1" applyFill="1" applyBorder="1" applyAlignment="1">
      <alignment horizontal="center" vertical="center"/>
    </xf>
    <xf numFmtId="0" fontId="87" fillId="29" borderId="3" xfId="0" applyFont="1" applyFill="1" applyBorder="1" applyAlignment="1">
      <alignment horizontal="left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3" fontId="72" fillId="29" borderId="26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69" fillId="29" borderId="26" xfId="0" applyNumberFormat="1" applyFont="1" applyFill="1" applyBorder="1" applyAlignment="1">
      <alignment horizontal="center" vertical="center" wrapText="1"/>
    </xf>
    <xf numFmtId="173" fontId="72" fillId="0" borderId="26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0" borderId="0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right" vertical="center" wrapText="1"/>
    </xf>
    <xf numFmtId="178" fontId="4" fillId="29" borderId="3" xfId="0" applyNumberFormat="1" applyFont="1" applyFill="1" applyBorder="1" applyAlignment="1">
      <alignment horizontal="right" vertical="center" wrapText="1"/>
    </xf>
    <xf numFmtId="178" fontId="5" fillId="29" borderId="3" xfId="0" applyNumberFormat="1" applyFont="1" applyFill="1" applyBorder="1" applyAlignment="1">
      <alignment horizontal="right" vertical="center" wrapText="1"/>
    </xf>
    <xf numFmtId="0" fontId="84" fillId="29" borderId="3" xfId="245" applyFont="1" applyFill="1" applyBorder="1" applyAlignment="1">
      <alignment horizontal="left" vertical="center" wrapText="1"/>
    </xf>
    <xf numFmtId="0" fontId="78" fillId="29" borderId="3" xfId="245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right" vertical="center"/>
    </xf>
    <xf numFmtId="0" fontId="69" fillId="22" borderId="3" xfId="0" applyFont="1" applyFill="1" applyBorder="1" applyAlignment="1">
      <alignment horizontal="center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8" fontId="72" fillId="29" borderId="3" xfId="0" applyNumberFormat="1" applyFont="1" applyFill="1" applyBorder="1" applyAlignment="1">
      <alignment vertical="center"/>
    </xf>
    <xf numFmtId="0" fontId="69" fillId="22" borderId="3" xfId="0" quotePrefix="1" applyFont="1" applyFill="1" applyBorder="1" applyAlignment="1">
      <alignment horizontal="center" vertical="center"/>
    </xf>
    <xf numFmtId="179" fontId="71" fillId="29" borderId="3" xfId="0" applyNumberFormat="1" applyFont="1" applyFill="1" applyBorder="1" applyAlignment="1">
      <alignment vertical="center"/>
    </xf>
    <xf numFmtId="0" fontId="69" fillId="29" borderId="26" xfId="0" quotePrefix="1" applyFont="1" applyFill="1" applyBorder="1" applyAlignment="1">
      <alignment horizontal="center" vertical="center"/>
    </xf>
    <xf numFmtId="173" fontId="69" fillId="0" borderId="26" xfId="0" applyNumberFormat="1" applyFont="1" applyFill="1" applyBorder="1" applyAlignment="1">
      <alignment horizontal="right" vertical="center" wrapText="1"/>
    </xf>
    <xf numFmtId="179" fontId="71" fillId="29" borderId="26" xfId="0" applyNumberFormat="1" applyFont="1" applyFill="1" applyBorder="1" applyAlignment="1">
      <alignment vertical="center"/>
    </xf>
    <xf numFmtId="0" fontId="72" fillId="22" borderId="26" xfId="0" quotePrefix="1" applyFont="1" applyFill="1" applyBorder="1" applyAlignment="1">
      <alignment horizontal="center" vertical="center"/>
    </xf>
    <xf numFmtId="178" fontId="69" fillId="0" borderId="26" xfId="0" applyNumberFormat="1" applyFont="1" applyFill="1" applyBorder="1" applyAlignment="1">
      <alignment horizontal="center" vertical="center" wrapText="1"/>
    </xf>
    <xf numFmtId="178" fontId="69" fillId="0" borderId="26" xfId="0" applyNumberFormat="1" applyFont="1" applyFill="1" applyBorder="1" applyAlignment="1">
      <alignment horizontal="right" vertical="center" wrapText="1"/>
    </xf>
    <xf numFmtId="180" fontId="78" fillId="0" borderId="26" xfId="0" applyNumberFormat="1" applyFont="1" applyFill="1" applyBorder="1" applyAlignment="1">
      <alignment horizontal="center" vertical="center" wrapText="1"/>
    </xf>
    <xf numFmtId="178" fontId="69" fillId="30" borderId="26" xfId="0" applyNumberFormat="1" applyFont="1" applyFill="1" applyBorder="1" applyAlignment="1">
      <alignment horizontal="right" vertical="center" wrapText="1"/>
    </xf>
    <xf numFmtId="0" fontId="72" fillId="22" borderId="0" xfId="0" quotePrefix="1" applyFont="1" applyFill="1" applyBorder="1" applyAlignment="1">
      <alignment horizontal="center" vertical="center"/>
    </xf>
    <xf numFmtId="179" fontId="69" fillId="29" borderId="0" xfId="0" applyNumberFormat="1" applyFont="1" applyFill="1" applyBorder="1" applyAlignment="1">
      <alignment horizontal="center" vertical="center" wrapText="1"/>
    </xf>
    <xf numFmtId="179" fontId="72" fillId="29" borderId="0" xfId="0" applyNumberFormat="1" applyFont="1" applyFill="1" applyBorder="1" applyAlignment="1">
      <alignment vertical="center"/>
    </xf>
    <xf numFmtId="170" fontId="69" fillId="29" borderId="0" xfId="0" applyNumberFormat="1" applyFont="1" applyFill="1" applyBorder="1" applyAlignment="1">
      <alignment horizontal="left" vertical="center" wrapText="1"/>
    </xf>
    <xf numFmtId="170" fontId="69" fillId="29" borderId="0" xfId="0" quotePrefix="1" applyNumberFormat="1" applyFont="1" applyFill="1" applyBorder="1" applyAlignment="1">
      <alignment vertical="center" wrapText="1"/>
    </xf>
    <xf numFmtId="0" fontId="69" fillId="29" borderId="0" xfId="0" applyFont="1" applyFill="1" applyBorder="1" applyAlignment="1">
      <alignment horizontal="left" vertical="center"/>
    </xf>
    <xf numFmtId="0" fontId="69" fillId="22" borderId="0" xfId="0" applyFont="1" applyFill="1" applyBorder="1" applyAlignment="1">
      <alignment horizontal="center" vertical="center"/>
    </xf>
    <xf numFmtId="170" fontId="69" fillId="22" borderId="0" xfId="0" applyNumberFormat="1" applyFont="1" applyFill="1" applyBorder="1" applyAlignment="1">
      <alignment horizontal="center" vertical="center" wrapText="1"/>
    </xf>
    <xf numFmtId="170" fontId="69" fillId="22" borderId="0" xfId="0" applyNumberFormat="1" applyFont="1" applyFill="1" applyBorder="1" applyAlignment="1">
      <alignment horizontal="right" vertical="center" wrapText="1"/>
    </xf>
    <xf numFmtId="170" fontId="69" fillId="0" borderId="0" xfId="0" applyNumberFormat="1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>
      <alignment horizontal="right" vertical="center" wrapText="1"/>
    </xf>
    <xf numFmtId="179" fontId="69" fillId="29" borderId="3" xfId="0" applyNumberFormat="1" applyFont="1" applyFill="1" applyBorder="1" applyAlignment="1">
      <alignment vertical="center"/>
    </xf>
    <xf numFmtId="3" fontId="72" fillId="0" borderId="3" xfId="0" applyNumberFormat="1" applyFont="1" applyFill="1" applyBorder="1" applyAlignment="1">
      <alignment horizontal="right" vertical="center" wrapText="1"/>
    </xf>
    <xf numFmtId="3" fontId="69" fillId="0" borderId="3" xfId="0" applyNumberFormat="1" applyFont="1" applyFill="1" applyBorder="1" applyAlignment="1">
      <alignment horizontal="right" vertical="center" wrapText="1"/>
    </xf>
    <xf numFmtId="0" fontId="87" fillId="29" borderId="3" xfId="0" applyFont="1" applyFill="1" applyBorder="1" applyAlignment="1">
      <alignment horizontal="left" vertical="center" wrapText="1"/>
    </xf>
    <xf numFmtId="3" fontId="69" fillId="29" borderId="3" xfId="0" applyNumberFormat="1" applyFont="1" applyFill="1" applyBorder="1" applyAlignment="1">
      <alignment horizontal="right" vertical="center"/>
    </xf>
    <xf numFmtId="3" fontId="69" fillId="0" borderId="3" xfId="0" applyNumberFormat="1" applyFont="1" applyFill="1" applyBorder="1" applyAlignment="1">
      <alignment horizontal="right" vertical="center"/>
    </xf>
    <xf numFmtId="178" fontId="78" fillId="29" borderId="26" xfId="0" applyNumberFormat="1" applyFont="1" applyFill="1" applyBorder="1" applyAlignment="1">
      <alignment horizontal="left" vertical="center" wrapText="1"/>
    </xf>
    <xf numFmtId="178" fontId="69" fillId="0" borderId="3" xfId="0" applyNumberFormat="1" applyFont="1" applyFill="1" applyBorder="1" applyAlignment="1">
      <alignment horizontal="center" vertical="center" wrapText="1"/>
    </xf>
    <xf numFmtId="0" fontId="92" fillId="0" borderId="0" xfId="0" applyFont="1" applyFill="1" applyAlignment="1">
      <alignment vertical="center"/>
    </xf>
    <xf numFmtId="0" fontId="72" fillId="0" borderId="3" xfId="0" applyFont="1" applyFill="1" applyBorder="1" applyAlignment="1">
      <alignment horizontal="left" vertical="center" wrapText="1"/>
    </xf>
    <xf numFmtId="178" fontId="78" fillId="0" borderId="0" xfId="0" applyNumberFormat="1" applyFont="1" applyFill="1" applyBorder="1" applyAlignment="1">
      <alignment horizontal="right" vertical="center"/>
    </xf>
    <xf numFmtId="178" fontId="82" fillId="0" borderId="0" xfId="0" applyNumberFormat="1" applyFont="1" applyFill="1" applyAlignment="1">
      <alignment horizontal="left" vertical="center"/>
    </xf>
    <xf numFmtId="178" fontId="78" fillId="0" borderId="0" xfId="0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/>
    </xf>
    <xf numFmtId="178" fontId="69" fillId="0" borderId="14" xfId="0" applyNumberFormat="1" applyFont="1" applyFill="1" applyBorder="1" applyAlignment="1">
      <alignment horizontal="left" vertical="center" wrapText="1"/>
    </xf>
    <xf numFmtId="178" fontId="78" fillId="0" borderId="14" xfId="0" applyNumberFormat="1" applyFont="1" applyFill="1" applyBorder="1" applyAlignment="1">
      <alignment horizontal="center" vertical="center" wrapText="1"/>
    </xf>
    <xf numFmtId="178" fontId="78" fillId="0" borderId="16" xfId="0" applyNumberFormat="1" applyFont="1" applyFill="1" applyBorder="1" applyAlignment="1">
      <alignment horizontal="center" vertical="center" wrapText="1"/>
    </xf>
    <xf numFmtId="178" fontId="78" fillId="29" borderId="20" xfId="0" applyNumberFormat="1" applyFont="1" applyFill="1" applyBorder="1" applyAlignment="1">
      <alignment horizontal="left" vertical="center"/>
    </xf>
    <xf numFmtId="178" fontId="78" fillId="29" borderId="0" xfId="0" applyNumberFormat="1" applyFont="1" applyFill="1" applyBorder="1" applyAlignment="1">
      <alignment horizontal="left" vertical="center"/>
    </xf>
    <xf numFmtId="178" fontId="84" fillId="29" borderId="13" xfId="0" applyNumberFormat="1" applyFont="1" applyFill="1" applyBorder="1" applyAlignment="1">
      <alignment horizontal="right" vertical="center" wrapText="1"/>
    </xf>
    <xf numFmtId="178" fontId="78" fillId="29" borderId="0" xfId="0" applyNumberFormat="1" applyFont="1" applyFill="1" applyBorder="1" applyAlignment="1">
      <alignment horizontal="left" vertical="center" wrapText="1"/>
    </xf>
    <xf numFmtId="178" fontId="78" fillId="29" borderId="0" xfId="0" applyNumberFormat="1" applyFont="1" applyFill="1" applyBorder="1" applyAlignment="1">
      <alignment horizontal="center" vertical="center"/>
    </xf>
    <xf numFmtId="178" fontId="78" fillId="29" borderId="20" xfId="0" applyNumberFormat="1" applyFont="1" applyFill="1" applyBorder="1" applyAlignment="1">
      <alignment horizontal="right" vertical="center"/>
    </xf>
    <xf numFmtId="178" fontId="78" fillId="0" borderId="14" xfId="0" applyNumberFormat="1" applyFont="1" applyFill="1" applyBorder="1" applyAlignment="1">
      <alignment horizontal="left" vertical="center" wrapText="1"/>
    </xf>
    <xf numFmtId="178" fontId="78" fillId="29" borderId="0" xfId="0" applyNumberFormat="1" applyFont="1" applyFill="1" applyAlignment="1">
      <alignment horizontal="left" vertical="center"/>
    </xf>
    <xf numFmtId="178" fontId="83" fillId="0" borderId="0" xfId="0" applyNumberFormat="1" applyFont="1" applyFill="1" applyBorder="1" applyAlignment="1">
      <alignment horizontal="center" vertical="center"/>
    </xf>
    <xf numFmtId="178" fontId="83" fillId="0" borderId="0" xfId="0" applyNumberFormat="1" applyFont="1" applyFill="1" applyBorder="1" applyAlignment="1">
      <alignment horizontal="center" vertical="center" wrapText="1"/>
    </xf>
    <xf numFmtId="178" fontId="69" fillId="0" borderId="3" xfId="0" applyNumberFormat="1" applyFont="1" applyFill="1" applyBorder="1" applyAlignment="1">
      <alignment horizontal="left" vertical="center" wrapText="1"/>
    </xf>
    <xf numFmtId="178" fontId="69" fillId="0" borderId="20" xfId="0" applyNumberFormat="1" applyFont="1" applyFill="1" applyBorder="1" applyAlignment="1">
      <alignment horizontal="left" vertical="center" wrapText="1"/>
    </xf>
    <xf numFmtId="178" fontId="69" fillId="0" borderId="13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178" fontId="78" fillId="0" borderId="0" xfId="0" applyNumberFormat="1" applyFont="1" applyFill="1" applyBorder="1" applyAlignment="1">
      <alignment horizontal="center" vertical="center"/>
    </xf>
    <xf numFmtId="0" fontId="86" fillId="29" borderId="0" xfId="0" applyFont="1" applyFill="1" applyAlignment="1">
      <alignment horizontal="center" vertical="center"/>
    </xf>
    <xf numFmtId="178" fontId="78" fillId="0" borderId="0" xfId="0" applyNumberFormat="1" applyFont="1" applyFill="1" applyBorder="1" applyAlignment="1">
      <alignment horizontal="center" vertical="center" wrapText="1"/>
    </xf>
    <xf numFmtId="178" fontId="78" fillId="0" borderId="0" xfId="0" quotePrefix="1" applyNumberFormat="1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vertical="center"/>
    </xf>
    <xf numFmtId="178" fontId="78" fillId="29" borderId="0" xfId="0" applyNumberFormat="1" applyFont="1" applyFill="1" applyAlignment="1">
      <alignment horizontal="center" vertical="center"/>
    </xf>
    <xf numFmtId="178" fontId="78" fillId="29" borderId="13" xfId="0" applyNumberFormat="1" applyFont="1" applyFill="1" applyBorder="1" applyAlignment="1">
      <alignment horizontal="left" vertical="center" wrapText="1"/>
    </xf>
    <xf numFmtId="178" fontId="79" fillId="29" borderId="13" xfId="0" applyNumberFormat="1" applyFont="1" applyFill="1" applyBorder="1" applyAlignment="1">
      <alignment horizontal="left" vertical="center" wrapText="1"/>
    </xf>
    <xf numFmtId="178" fontId="78" fillId="29" borderId="0" xfId="0" applyNumberFormat="1" applyFont="1" applyFill="1" applyBorder="1" applyAlignment="1">
      <alignment vertical="center"/>
    </xf>
    <xf numFmtId="178" fontId="79" fillId="0" borderId="0" xfId="0" applyNumberFormat="1" applyFont="1" applyAlignment="1">
      <alignment vertical="center"/>
    </xf>
    <xf numFmtId="178" fontId="81" fillId="29" borderId="21" xfId="0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left" vertical="center"/>
    </xf>
    <xf numFmtId="0" fontId="86" fillId="29" borderId="0" xfId="0" applyFont="1" applyFill="1" applyAlignment="1">
      <alignment horizontal="left" vertical="center"/>
    </xf>
    <xf numFmtId="0" fontId="83" fillId="29" borderId="15" xfId="0" applyFont="1" applyFill="1" applyBorder="1" applyAlignment="1">
      <alignment horizontal="center" vertical="center" wrapText="1"/>
    </xf>
    <xf numFmtId="0" fontId="83" fillId="29" borderId="14" xfId="0" applyFont="1" applyFill="1" applyBorder="1" applyAlignment="1">
      <alignment horizontal="center" vertical="center" wrapText="1"/>
    </xf>
    <xf numFmtId="0" fontId="83" fillId="29" borderId="16" xfId="0" applyFont="1" applyFill="1" applyBorder="1" applyAlignment="1">
      <alignment horizontal="center" vertical="center" wrapText="1"/>
    </xf>
    <xf numFmtId="170" fontId="78" fillId="29" borderId="0" xfId="0" applyNumberFormat="1" applyFont="1" applyFill="1" applyBorder="1" applyAlignment="1">
      <alignment horizontal="left" vertical="center" wrapText="1"/>
    </xf>
    <xf numFmtId="0" fontId="83" fillId="29" borderId="0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/>
    </xf>
    <xf numFmtId="0" fontId="78" fillId="29" borderId="19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 shrinkToFit="1"/>
    </xf>
    <xf numFmtId="0" fontId="78" fillId="29" borderId="19" xfId="0" applyFont="1" applyFill="1" applyBorder="1" applyAlignment="1">
      <alignment horizontal="center" vertical="center" wrapText="1" shrinkToFit="1"/>
    </xf>
    <xf numFmtId="0" fontId="5" fillId="29" borderId="0" xfId="0" applyFont="1" applyFill="1" applyBorder="1" applyAlignment="1">
      <alignment horizontal="left" vertical="center"/>
    </xf>
    <xf numFmtId="0" fontId="4" fillId="29" borderId="0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86" fillId="29" borderId="18" xfId="0" applyFont="1" applyFill="1" applyBorder="1" applyAlignment="1">
      <alignment horizontal="center" vertical="center" wrapText="1"/>
    </xf>
    <xf numFmtId="0" fontId="86" fillId="29" borderId="19" xfId="0" applyFont="1" applyFill="1" applyBorder="1" applyAlignment="1">
      <alignment horizontal="center" vertical="center" wrapText="1"/>
    </xf>
    <xf numFmtId="0" fontId="86" fillId="29" borderId="18" xfId="0" applyFont="1" applyFill="1" applyBorder="1" applyAlignment="1">
      <alignment horizontal="center" vertical="center" wrapText="1" shrinkToFit="1"/>
    </xf>
    <xf numFmtId="0" fontId="86" fillId="29" borderId="19" xfId="0" applyFont="1" applyFill="1" applyBorder="1" applyAlignment="1">
      <alignment horizontal="center" vertical="center" wrapText="1" shrinkToFi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73" fillId="0" borderId="0" xfId="245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/>
    </xf>
    <xf numFmtId="0" fontId="73" fillId="0" borderId="15" xfId="245" applyFont="1" applyFill="1" applyBorder="1" applyAlignment="1">
      <alignment horizontal="center" vertical="center" wrapText="1"/>
    </xf>
    <xf numFmtId="0" fontId="73" fillId="0" borderId="14" xfId="245" applyFont="1" applyFill="1" applyBorder="1" applyAlignment="1">
      <alignment horizontal="center" vertical="center" wrapText="1"/>
    </xf>
    <xf numFmtId="0" fontId="73" fillId="0" borderId="16" xfId="245" applyFont="1" applyFill="1" applyBorder="1" applyAlignment="1">
      <alignment horizontal="center" vertical="center" wrapText="1"/>
    </xf>
    <xf numFmtId="0" fontId="72" fillId="29" borderId="3" xfId="245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170" fontId="69" fillId="29" borderId="0" xfId="0" quotePrefix="1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/>
    </xf>
    <xf numFmtId="0" fontId="76" fillId="0" borderId="13" xfId="0" applyFont="1" applyFill="1" applyBorder="1" applyAlignment="1">
      <alignment vertical="center"/>
    </xf>
    <xf numFmtId="0" fontId="5" fillId="29" borderId="0" xfId="0" applyFont="1" applyFill="1" applyAlignment="1">
      <alignment horizontal="center" vertical="center"/>
    </xf>
    <xf numFmtId="0" fontId="72" fillId="22" borderId="15" xfId="0" applyFont="1" applyFill="1" applyBorder="1" applyAlignment="1">
      <alignment horizontal="center" vertical="center"/>
    </xf>
    <xf numFmtId="0" fontId="72" fillId="22" borderId="14" xfId="0" applyFont="1" applyFill="1" applyBorder="1" applyAlignment="1">
      <alignment horizontal="center" vertical="center"/>
    </xf>
    <xf numFmtId="0" fontId="72" fillId="22" borderId="16" xfId="0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/>
    </xf>
    <xf numFmtId="0" fontId="72" fillId="0" borderId="14" xfId="0" applyFont="1" applyBorder="1" applyAlignment="1">
      <alignment horizontal="center" vertical="center"/>
    </xf>
    <xf numFmtId="0" fontId="72" fillId="0" borderId="16" xfId="0" applyFont="1" applyBorder="1" applyAlignment="1">
      <alignment horizontal="center" vertical="center"/>
    </xf>
    <xf numFmtId="0" fontId="73" fillId="29" borderId="0" xfId="0" applyFont="1" applyFill="1" applyBorder="1" applyAlignment="1">
      <alignment horizontal="center" vertical="center"/>
    </xf>
    <xf numFmtId="0" fontId="69" fillId="29" borderId="18" xfId="245" applyFont="1" applyFill="1" applyBorder="1" applyAlignment="1">
      <alignment horizontal="center" vertical="center" wrapText="1"/>
    </xf>
    <xf numFmtId="0" fontId="69" fillId="29" borderId="19" xfId="245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29" borderId="3" xfId="0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left" vertical="center"/>
    </xf>
    <xf numFmtId="0" fontId="78" fillId="29" borderId="0" xfId="0" applyFont="1" applyFill="1" applyAlignment="1">
      <alignment horizontal="left" vertical="center"/>
    </xf>
    <xf numFmtId="0" fontId="73" fillId="0" borderId="0" xfId="0" applyFont="1" applyFill="1" applyBorder="1" applyAlignment="1">
      <alignment horizontal="center" vertical="center" wrapText="1"/>
    </xf>
    <xf numFmtId="0" fontId="69" fillId="22" borderId="18" xfId="0" applyFont="1" applyFill="1" applyBorder="1" applyAlignment="1">
      <alignment horizontal="center" vertical="center" wrapText="1"/>
    </xf>
    <xf numFmtId="0" fontId="69" fillId="22" borderId="19" xfId="0" applyFont="1" applyFill="1" applyBorder="1" applyAlignment="1">
      <alignment horizontal="center" vertical="center" wrapText="1"/>
    </xf>
    <xf numFmtId="0" fontId="69" fillId="22" borderId="15" xfId="0" applyFont="1" applyFill="1" applyBorder="1" applyAlignment="1">
      <alignment horizontal="center" vertical="center" wrapText="1"/>
    </xf>
    <xf numFmtId="0" fontId="69" fillId="22" borderId="14" xfId="0" applyFont="1" applyFill="1" applyBorder="1" applyAlignment="1">
      <alignment horizontal="center" vertical="center" wrapText="1"/>
    </xf>
    <xf numFmtId="0" fontId="69" fillId="22" borderId="16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right" vertical="center"/>
    </xf>
    <xf numFmtId="0" fontId="69" fillId="0" borderId="13" xfId="0" applyFont="1" applyFill="1" applyBorder="1" applyAlignment="1">
      <alignment horizontal="center"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72" fillId="29" borderId="15" xfId="0" applyFont="1" applyFill="1" applyBorder="1" applyAlignment="1">
      <alignment horizontal="left" vertical="center" wrapText="1"/>
    </xf>
    <xf numFmtId="0" fontId="72" fillId="29" borderId="14" xfId="0" applyFont="1" applyFill="1" applyBorder="1" applyAlignment="1">
      <alignment horizontal="left" vertical="center" wrapText="1"/>
    </xf>
    <xf numFmtId="0" fontId="72" fillId="29" borderId="16" xfId="0" applyFont="1" applyFill="1" applyBorder="1" applyAlignment="1">
      <alignment horizontal="left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69" fillId="0" borderId="3" xfId="0" applyNumberFormat="1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left" vertical="center" wrapText="1"/>
    </xf>
    <xf numFmtId="0" fontId="69" fillId="29" borderId="14" xfId="0" applyFont="1" applyFill="1" applyBorder="1" applyAlignment="1">
      <alignment horizontal="left" vertical="center" wrapText="1"/>
    </xf>
    <xf numFmtId="0" fontId="69" fillId="29" borderId="16" xfId="0" applyFont="1" applyFill="1" applyBorder="1" applyAlignment="1">
      <alignment horizontal="left" vertical="center" wrapText="1"/>
    </xf>
    <xf numFmtId="178" fontId="69" fillId="29" borderId="15" xfId="0" applyNumberFormat="1" applyFont="1" applyFill="1" applyBorder="1" applyAlignment="1">
      <alignment horizontal="center" vertical="center" wrapText="1"/>
    </xf>
    <xf numFmtId="178" fontId="69" fillId="29" borderId="14" xfId="0" applyNumberFormat="1" applyFont="1" applyFill="1" applyBorder="1" applyAlignment="1">
      <alignment horizontal="center" vertical="center" wrapText="1"/>
    </xf>
    <xf numFmtId="178" fontId="69" fillId="29" borderId="16" xfId="0" applyNumberFormat="1" applyFont="1" applyFill="1" applyBorder="1" applyAlignment="1">
      <alignment horizontal="center" vertical="center" wrapText="1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4" xfId="0" applyNumberFormat="1" applyFont="1" applyFill="1" applyBorder="1" applyAlignment="1">
      <alignment horizontal="center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0" fontId="87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vertical="center"/>
    </xf>
    <xf numFmtId="0" fontId="72" fillId="0" borderId="3" xfId="0" applyFont="1" applyFill="1" applyBorder="1" applyAlignment="1">
      <alignment horizontal="center" vertical="center" wrapText="1"/>
    </xf>
    <xf numFmtId="3" fontId="72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center" vertical="center" wrapText="1"/>
    </xf>
    <xf numFmtId="178" fontId="5" fillId="0" borderId="15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justify" vertical="center" wrapText="1"/>
    </xf>
    <xf numFmtId="3" fontId="5" fillId="0" borderId="14" xfId="0" applyNumberFormat="1" applyFont="1" applyFill="1" applyBorder="1" applyAlignment="1">
      <alignment horizontal="justify" vertical="center" wrapText="1"/>
    </xf>
    <xf numFmtId="3" fontId="5" fillId="0" borderId="16" xfId="0" applyNumberFormat="1" applyFont="1" applyFill="1" applyBorder="1" applyAlignment="1">
      <alignment horizontal="justify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0" fontId="5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3" fontId="69" fillId="29" borderId="3" xfId="0" applyNumberFormat="1" applyFont="1" applyFill="1" applyBorder="1" applyAlignment="1">
      <alignment horizontal="center" vertical="center"/>
    </xf>
    <xf numFmtId="0" fontId="69" fillId="29" borderId="15" xfId="0" applyFont="1" applyFill="1" applyBorder="1" applyAlignment="1">
      <alignment horizontal="center" vertical="center"/>
    </xf>
    <xf numFmtId="0" fontId="69" fillId="29" borderId="14" xfId="0" applyFont="1" applyFill="1" applyBorder="1" applyAlignment="1">
      <alignment horizontal="center" vertical="center"/>
    </xf>
    <xf numFmtId="0" fontId="69" fillId="29" borderId="16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center" vertical="center" wrapText="1"/>
    </xf>
    <xf numFmtId="0" fontId="69" fillId="29" borderId="14" xfId="0" applyFont="1" applyFill="1" applyBorder="1" applyAlignment="1">
      <alignment horizontal="center" vertical="center" wrapText="1"/>
    </xf>
    <xf numFmtId="0" fontId="69" fillId="29" borderId="16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justify" vertical="center" wrapText="1" shrinkToFit="1"/>
    </xf>
    <xf numFmtId="0" fontId="72" fillId="29" borderId="0" xfId="0" applyFont="1" applyFill="1" applyBorder="1" applyAlignment="1">
      <alignment horizontal="left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center" vertical="center" wrapText="1"/>
    </xf>
    <xf numFmtId="177" fontId="69" fillId="0" borderId="15" xfId="0" applyNumberFormat="1" applyFont="1" applyFill="1" applyBorder="1" applyAlignment="1">
      <alignment horizontal="center" vertical="center" wrapText="1"/>
    </xf>
    <xf numFmtId="177" fontId="69" fillId="0" borderId="16" xfId="0" applyNumberFormat="1" applyFont="1" applyFill="1" applyBorder="1" applyAlignment="1">
      <alignment horizontal="center" vertical="center" wrapText="1"/>
    </xf>
    <xf numFmtId="173" fontId="69" fillId="29" borderId="15" xfId="0" applyNumberFormat="1" applyFont="1" applyFill="1" applyBorder="1" applyAlignment="1">
      <alignment horizontal="center" vertical="center" wrapText="1"/>
    </xf>
    <xf numFmtId="173" fontId="69" fillId="29" borderId="16" xfId="0" applyNumberFormat="1" applyFont="1" applyFill="1" applyBorder="1" applyAlignment="1">
      <alignment horizontal="center" vertical="center" wrapText="1"/>
    </xf>
    <xf numFmtId="173" fontId="69" fillId="0" borderId="15" xfId="0" applyNumberFormat="1" applyFont="1" applyFill="1" applyBorder="1" applyAlignment="1">
      <alignment horizontal="center" vertical="center" wrapText="1"/>
    </xf>
    <xf numFmtId="173" fontId="69" fillId="0" borderId="16" xfId="0" applyNumberFormat="1" applyFont="1" applyFill="1" applyBorder="1" applyAlignment="1">
      <alignment horizontal="center" vertical="center" wrapText="1"/>
    </xf>
    <xf numFmtId="177" fontId="72" fillId="0" borderId="15" xfId="0" applyNumberFormat="1" applyFont="1" applyFill="1" applyBorder="1" applyAlignment="1">
      <alignment horizontal="center" vertical="center" wrapText="1"/>
    </xf>
    <xf numFmtId="177" fontId="72" fillId="0" borderId="16" xfId="0" applyNumberFormat="1" applyFont="1" applyFill="1" applyBorder="1" applyAlignment="1">
      <alignment horizontal="center" vertical="center" wrapText="1"/>
    </xf>
    <xf numFmtId="173" fontId="72" fillId="29" borderId="15" xfId="0" applyNumberFormat="1" applyFont="1" applyFill="1" applyBorder="1" applyAlignment="1">
      <alignment horizontal="center" vertical="center" wrapText="1"/>
    </xf>
    <xf numFmtId="173" fontId="72" fillId="29" borderId="16" xfId="0" applyNumberFormat="1" applyFont="1" applyFill="1" applyBorder="1" applyAlignment="1">
      <alignment horizontal="center" vertical="center" wrapText="1"/>
    </xf>
    <xf numFmtId="173" fontId="72" fillId="0" borderId="15" xfId="0" applyNumberFormat="1" applyFont="1" applyFill="1" applyBorder="1" applyAlignment="1">
      <alignment horizontal="center" vertical="center" wrapText="1"/>
    </xf>
    <xf numFmtId="173" fontId="72" fillId="0" borderId="16" xfId="0" applyNumberFormat="1" applyFont="1" applyFill="1" applyBorder="1" applyAlignment="1">
      <alignment horizontal="center" vertical="center" wrapText="1"/>
    </xf>
    <xf numFmtId="3" fontId="72" fillId="29" borderId="15" xfId="0" applyNumberFormat="1" applyFont="1" applyFill="1" applyBorder="1" applyAlignment="1">
      <alignment horizontal="right" vertical="center" wrapText="1"/>
    </xf>
    <xf numFmtId="3" fontId="72" fillId="29" borderId="16" xfId="0" applyNumberFormat="1" applyFont="1" applyFill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0" fontId="72" fillId="0" borderId="0" xfId="0" applyFont="1" applyFill="1" applyAlignment="1">
      <alignment horizontal="center" vertical="center"/>
    </xf>
    <xf numFmtId="0" fontId="72" fillId="0" borderId="1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vertical="center"/>
    </xf>
    <xf numFmtId="0" fontId="69" fillId="0" borderId="0" xfId="0" applyFont="1" applyFill="1" applyAlignment="1">
      <alignment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Alignment="1">
      <alignment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49" fontId="72" fillId="29" borderId="3" xfId="0" applyNumberFormat="1" applyFont="1" applyFill="1" applyBorder="1" applyAlignment="1">
      <alignment horizontal="left" vertical="center" wrapText="1"/>
    </xf>
    <xf numFmtId="49" fontId="72" fillId="29" borderId="3" xfId="0" applyNumberFormat="1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horizontal="center" vertical="center" wrapText="1"/>
    </xf>
    <xf numFmtId="0" fontId="89" fillId="29" borderId="0" xfId="0" applyFont="1" applyFill="1" applyAlignment="1">
      <alignment horizontal="center" vertical="center"/>
    </xf>
    <xf numFmtId="0" fontId="69" fillId="29" borderId="13" xfId="0" applyFont="1" applyFill="1" applyBorder="1" applyAlignment="1">
      <alignment horizontal="center"/>
    </xf>
    <xf numFmtId="0" fontId="74" fillId="0" borderId="13" xfId="0" applyFont="1" applyFill="1" applyBorder="1" applyAlignment="1">
      <alignment horizontal="center"/>
    </xf>
    <xf numFmtId="0" fontId="69" fillId="29" borderId="0" xfId="0" applyFont="1" applyFill="1" applyAlignment="1">
      <alignment horizontal="center" vertical="center"/>
    </xf>
    <xf numFmtId="49" fontId="69" fillId="29" borderId="3" xfId="0" applyNumberFormat="1" applyFont="1" applyFill="1" applyBorder="1" applyAlignment="1">
      <alignment horizontal="left" vertical="center" wrapText="1"/>
    </xf>
    <xf numFmtId="49" fontId="69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69" fillId="29" borderId="15" xfId="0" applyNumberFormat="1" applyFont="1" applyFill="1" applyBorder="1" applyAlignment="1">
      <alignment horizontal="center" vertical="center" wrapText="1"/>
    </xf>
    <xf numFmtId="179" fontId="69" fillId="29" borderId="16" xfId="0" applyNumberFormat="1" applyFont="1" applyFill="1" applyBorder="1" applyAlignment="1">
      <alignment horizontal="center" vertical="center" wrapText="1"/>
    </xf>
    <xf numFmtId="0" fontId="72" fillId="29" borderId="15" xfId="0" applyNumberFormat="1" applyFont="1" applyFill="1" applyBorder="1" applyAlignment="1">
      <alignment horizontal="center" vertical="center" wrapText="1" shrinkToFit="1"/>
    </xf>
    <xf numFmtId="0" fontId="72" fillId="29" borderId="14" xfId="0" applyNumberFormat="1" applyFont="1" applyFill="1" applyBorder="1" applyAlignment="1">
      <alignment horizontal="center" vertical="center" wrapText="1" shrinkToFit="1"/>
    </xf>
    <xf numFmtId="0" fontId="72" fillId="29" borderId="16" xfId="0" applyNumberFormat="1" applyFont="1" applyFill="1" applyBorder="1" applyAlignment="1">
      <alignment horizontal="center" vertical="center" wrapText="1" shrinkToFit="1"/>
    </xf>
    <xf numFmtId="0" fontId="69" fillId="29" borderId="15" xfId="0" applyNumberFormat="1" applyFont="1" applyFill="1" applyBorder="1" applyAlignment="1">
      <alignment horizontal="center" vertical="center" wrapText="1" shrinkToFit="1"/>
    </xf>
    <xf numFmtId="0" fontId="69" fillId="29" borderId="14" xfId="0" applyNumberFormat="1" applyFont="1" applyFill="1" applyBorder="1" applyAlignment="1">
      <alignment horizontal="center" vertical="center" wrapText="1" shrinkToFit="1"/>
    </xf>
    <xf numFmtId="0" fontId="69" fillId="29" borderId="16" xfId="0" applyNumberFormat="1" applyFont="1" applyFill="1" applyBorder="1" applyAlignment="1">
      <alignment horizontal="center" vertical="center" wrapText="1" shrinkToFit="1"/>
    </xf>
    <xf numFmtId="3" fontId="72" fillId="29" borderId="15" xfId="0" applyNumberFormat="1" applyFont="1" applyFill="1" applyBorder="1" applyAlignment="1">
      <alignment horizontal="left" vertical="center" wrapText="1"/>
    </xf>
    <xf numFmtId="3" fontId="72" fillId="29" borderId="14" xfId="0" applyNumberFormat="1" applyFont="1" applyFill="1" applyBorder="1" applyAlignment="1">
      <alignment horizontal="left" vertical="center" wrapText="1"/>
    </xf>
    <xf numFmtId="3" fontId="72" fillId="29" borderId="16" xfId="0" applyNumberFormat="1" applyFont="1" applyFill="1" applyBorder="1" applyAlignment="1">
      <alignment horizontal="left" vertical="center" wrapText="1"/>
    </xf>
    <xf numFmtId="49" fontId="4" fillId="29" borderId="15" xfId="0" applyNumberFormat="1" applyFont="1" applyFill="1" applyBorder="1" applyAlignment="1">
      <alignment horizontal="left" vertical="center" wrapText="1"/>
    </xf>
    <xf numFmtId="49" fontId="4" fillId="29" borderId="14" xfId="0" applyNumberFormat="1" applyFont="1" applyFill="1" applyBorder="1" applyAlignment="1">
      <alignment horizontal="left" vertical="center" wrapText="1"/>
    </xf>
    <xf numFmtId="49" fontId="4" fillId="29" borderId="16" xfId="0" applyNumberFormat="1" applyFont="1" applyFill="1" applyBorder="1" applyAlignment="1">
      <alignment horizontal="left" vertical="center" wrapText="1"/>
    </xf>
    <xf numFmtId="49" fontId="5" fillId="29" borderId="15" xfId="0" applyNumberFormat="1" applyFont="1" applyFill="1" applyBorder="1" applyAlignment="1">
      <alignment horizontal="left" vertical="center" wrapText="1"/>
    </xf>
    <xf numFmtId="49" fontId="5" fillId="29" borderId="14" xfId="0" applyNumberFormat="1" applyFont="1" applyFill="1" applyBorder="1" applyAlignment="1">
      <alignment horizontal="left" vertical="center" wrapText="1"/>
    </xf>
    <xf numFmtId="49" fontId="5" fillId="29" borderId="16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left" vertical="center" wrapText="1"/>
    </xf>
    <xf numFmtId="0" fontId="72" fillId="29" borderId="15" xfId="0" applyFont="1" applyFill="1" applyBorder="1" applyAlignment="1">
      <alignment horizontal="center" vertical="center" wrapText="1"/>
    </xf>
    <xf numFmtId="0" fontId="72" fillId="29" borderId="14" xfId="0" applyFont="1" applyFill="1" applyBorder="1" applyAlignment="1">
      <alignment horizontal="center" vertical="center" wrapText="1"/>
    </xf>
    <xf numFmtId="0" fontId="72" fillId="29" borderId="16" xfId="0" applyFont="1" applyFill="1" applyBorder="1" applyAlignment="1">
      <alignment horizontal="center" vertical="center" wrapText="1"/>
    </xf>
    <xf numFmtId="3" fontId="72" fillId="29" borderId="15" xfId="0" applyNumberFormat="1" applyFont="1" applyFill="1" applyBorder="1" applyAlignment="1">
      <alignment horizontal="right" wrapText="1"/>
    </xf>
    <xf numFmtId="3" fontId="72" fillId="29" borderId="14" xfId="0" applyNumberFormat="1" applyFont="1" applyFill="1" applyBorder="1" applyAlignment="1">
      <alignment horizontal="right" wrapText="1"/>
    </xf>
    <xf numFmtId="3" fontId="72" fillId="29" borderId="16" xfId="0" applyNumberFormat="1" applyFont="1" applyFill="1" applyBorder="1" applyAlignment="1">
      <alignment horizontal="right" wrapText="1"/>
    </xf>
    <xf numFmtId="177" fontId="77" fillId="29" borderId="14" xfId="0" applyNumberFormat="1" applyFont="1" applyFill="1" applyBorder="1" applyAlignment="1">
      <alignment horizontal="center" vertical="center" wrapText="1"/>
    </xf>
    <xf numFmtId="177" fontId="77" fillId="29" borderId="16" xfId="0" applyNumberFormat="1" applyFont="1" applyFill="1" applyBorder="1" applyAlignment="1">
      <alignment horizontal="center" vertical="center" wrapText="1"/>
    </xf>
    <xf numFmtId="3" fontId="72" fillId="29" borderId="15" xfId="0" applyNumberFormat="1" applyFont="1" applyFill="1" applyBorder="1" applyAlignment="1">
      <alignment horizontal="left" vertical="center" wrapText="1" shrinkToFit="1"/>
    </xf>
    <xf numFmtId="3" fontId="72" fillId="29" borderId="16" xfId="0" applyNumberFormat="1" applyFont="1" applyFill="1" applyBorder="1" applyAlignment="1">
      <alignment horizontal="left" vertical="center" wrapText="1" shrinkToFit="1"/>
    </xf>
    <xf numFmtId="49" fontId="69" fillId="29" borderId="15" xfId="0" applyNumberFormat="1" applyFont="1" applyFill="1" applyBorder="1" applyAlignment="1">
      <alignment horizontal="left" vertical="center" wrapText="1"/>
    </xf>
    <xf numFmtId="49" fontId="69" fillId="29" borderId="14" xfId="0" applyNumberFormat="1" applyFont="1" applyFill="1" applyBorder="1" applyAlignment="1">
      <alignment horizontal="left" vertical="center" wrapText="1"/>
    </xf>
    <xf numFmtId="49" fontId="69" fillId="29" borderId="16" xfId="0" applyNumberFormat="1" applyFont="1" applyFill="1" applyBorder="1" applyAlignment="1">
      <alignment horizontal="left" vertical="center" wrapText="1"/>
    </xf>
    <xf numFmtId="178" fontId="69" fillId="29" borderId="15" xfId="0" applyNumberFormat="1" applyFont="1" applyFill="1" applyBorder="1" applyAlignment="1">
      <alignment horizontal="left" vertical="center" wrapText="1"/>
    </xf>
    <xf numFmtId="178" fontId="69" fillId="29" borderId="14" xfId="0" applyNumberFormat="1" applyFont="1" applyFill="1" applyBorder="1" applyAlignment="1">
      <alignment horizontal="left" vertical="center" wrapText="1"/>
    </xf>
    <xf numFmtId="178" fontId="69" fillId="29" borderId="16" xfId="0" applyNumberFormat="1" applyFont="1" applyFill="1" applyBorder="1" applyAlignment="1">
      <alignment horizontal="left" vertical="center" wrapText="1"/>
    </xf>
    <xf numFmtId="3" fontId="69" fillId="29" borderId="15" xfId="0" applyNumberFormat="1" applyFont="1" applyFill="1" applyBorder="1" applyAlignment="1">
      <alignment horizontal="right" wrapText="1"/>
    </xf>
    <xf numFmtId="3" fontId="69" fillId="29" borderId="14" xfId="0" applyNumberFormat="1" applyFont="1" applyFill="1" applyBorder="1" applyAlignment="1">
      <alignment horizontal="right" wrapText="1"/>
    </xf>
    <xf numFmtId="3" fontId="69" fillId="29" borderId="16" xfId="0" applyNumberFormat="1" applyFont="1" applyFill="1" applyBorder="1" applyAlignment="1">
      <alignment horizontal="right" wrapText="1"/>
    </xf>
    <xf numFmtId="0" fontId="69" fillId="29" borderId="22" xfId="0" applyFont="1" applyFill="1" applyBorder="1" applyAlignment="1">
      <alignment horizontal="center" vertical="center" wrapText="1"/>
    </xf>
    <xf numFmtId="0" fontId="69" fillId="29" borderId="20" xfId="0" applyFont="1" applyFill="1" applyBorder="1" applyAlignment="1">
      <alignment horizontal="center" vertical="center" wrapText="1"/>
    </xf>
    <xf numFmtId="0" fontId="69" fillId="29" borderId="17" xfId="0" applyFont="1" applyFill="1" applyBorder="1" applyAlignment="1">
      <alignment horizontal="center" vertical="center" wrapText="1"/>
    </xf>
    <xf numFmtId="0" fontId="69" fillId="29" borderId="23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 wrapText="1"/>
    </xf>
    <xf numFmtId="0" fontId="69" fillId="29" borderId="24" xfId="0" applyFont="1" applyFill="1" applyBorder="1" applyAlignment="1">
      <alignment horizontal="center" vertical="center" wrapText="1"/>
    </xf>
    <xf numFmtId="0" fontId="69" fillId="29" borderId="21" xfId="0" applyFont="1" applyFill="1" applyBorder="1" applyAlignment="1">
      <alignment horizontal="center" vertical="center" wrapText="1"/>
    </xf>
    <xf numFmtId="0" fontId="69" fillId="29" borderId="13" xfId="0" applyFont="1" applyFill="1" applyBorder="1" applyAlignment="1">
      <alignment horizontal="center" vertical="center" wrapText="1"/>
    </xf>
    <xf numFmtId="0" fontId="69" fillId="29" borderId="25" xfId="0" applyFont="1" applyFill="1" applyBorder="1" applyAlignment="1">
      <alignment horizontal="center" vertical="center" wrapText="1"/>
    </xf>
    <xf numFmtId="49" fontId="69" fillId="29" borderId="22" xfId="0" applyNumberFormat="1" applyFont="1" applyFill="1" applyBorder="1" applyAlignment="1">
      <alignment horizontal="center" vertical="center" wrapText="1"/>
    </xf>
    <xf numFmtId="49" fontId="69" fillId="29" borderId="20" xfId="0" applyNumberFormat="1" applyFont="1" applyFill="1" applyBorder="1" applyAlignment="1">
      <alignment horizontal="center" vertical="center" wrapText="1"/>
    </xf>
    <xf numFmtId="49" fontId="69" fillId="29" borderId="17" xfId="0" applyNumberFormat="1" applyFont="1" applyFill="1" applyBorder="1" applyAlignment="1">
      <alignment horizontal="center" vertical="center" wrapText="1"/>
    </xf>
    <xf numFmtId="49" fontId="69" fillId="29" borderId="23" xfId="0" applyNumberFormat="1" applyFont="1" applyFill="1" applyBorder="1" applyAlignment="1">
      <alignment horizontal="center" vertical="center" wrapText="1"/>
    </xf>
    <xf numFmtId="49" fontId="69" fillId="29" borderId="0" xfId="0" applyNumberFormat="1" applyFont="1" applyFill="1" applyBorder="1" applyAlignment="1">
      <alignment horizontal="center" vertical="center" wrapText="1"/>
    </xf>
    <xf numFmtId="49" fontId="69" fillId="29" borderId="24" xfId="0" applyNumberFormat="1" applyFont="1" applyFill="1" applyBorder="1" applyAlignment="1">
      <alignment horizontal="center" vertical="center" wrapText="1"/>
    </xf>
    <xf numFmtId="49" fontId="69" fillId="29" borderId="21" xfId="0" applyNumberFormat="1" applyFont="1" applyFill="1" applyBorder="1" applyAlignment="1">
      <alignment horizontal="center" vertical="center" wrapText="1"/>
    </xf>
    <xf numFmtId="49" fontId="69" fillId="29" borderId="13" xfId="0" applyNumberFormat="1" applyFont="1" applyFill="1" applyBorder="1" applyAlignment="1">
      <alignment horizontal="center" vertical="center" wrapText="1"/>
    </xf>
    <xf numFmtId="49" fontId="69" fillId="29" borderId="25" xfId="0" applyNumberFormat="1" applyFont="1" applyFill="1" applyBorder="1" applyAlignment="1">
      <alignment horizontal="center" vertical="center" wrapText="1"/>
    </xf>
    <xf numFmtId="0" fontId="72" fillId="29" borderId="15" xfId="0" applyFont="1" applyFill="1" applyBorder="1" applyAlignment="1">
      <alignment horizontal="left" vertical="center" wrapText="1" shrinkToFit="1"/>
    </xf>
    <xf numFmtId="0" fontId="72" fillId="29" borderId="16" xfId="0" applyFont="1" applyFill="1" applyBorder="1" applyAlignment="1">
      <alignment horizontal="left" vertical="center" wrapText="1" shrinkToFi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72" fillId="29" borderId="0" xfId="0" applyFont="1" applyFill="1" applyAlignment="1">
      <alignment horizontal="right" vertical="center" wrapText="1"/>
    </xf>
    <xf numFmtId="0" fontId="75" fillId="29" borderId="0" xfId="0" applyFont="1" applyFill="1" applyAlignment="1">
      <alignment horizontal="right" vertical="center" wrapText="1"/>
    </xf>
    <xf numFmtId="0" fontId="72" fillId="29" borderId="13" xfId="0" applyFont="1" applyFill="1" applyBorder="1" applyAlignment="1">
      <alignment horizontal="left" vertical="center" wrapText="1"/>
    </xf>
    <xf numFmtId="0" fontId="70" fillId="29" borderId="13" xfId="0" applyFont="1" applyFill="1" applyBorder="1" applyAlignment="1">
      <alignment horizontal="left" vertical="center" wrapText="1"/>
    </xf>
    <xf numFmtId="0" fontId="69" fillId="29" borderId="18" xfId="0" applyFont="1" applyFill="1" applyBorder="1" applyAlignment="1">
      <alignment horizontal="center" vertical="center" wrapText="1" shrinkToFit="1"/>
    </xf>
    <xf numFmtId="0" fontId="69" fillId="29" borderId="19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2" fillId="0" borderId="15" xfId="0" applyFont="1" applyFill="1" applyBorder="1" applyAlignment="1">
      <alignment horizontal="center" vertical="center"/>
    </xf>
    <xf numFmtId="0" fontId="72" fillId="0" borderId="14" xfId="0" applyFont="1" applyFill="1" applyBorder="1" applyAlignment="1">
      <alignment horizontal="center" vertical="center"/>
    </xf>
    <xf numFmtId="0" fontId="72" fillId="0" borderId="16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20" xfId="0" applyFont="1" applyFill="1" applyBorder="1" applyAlignment="1">
      <alignment horizontal="left" vertical="center"/>
    </xf>
    <xf numFmtId="170" fontId="5" fillId="29" borderId="0" xfId="0" quotePrefix="1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78" fillId="0" borderId="26" xfId="0" applyNumberFormat="1" applyFont="1" applyFill="1" applyBorder="1" applyAlignment="1">
      <alignment horizontal="center" vertical="center"/>
    </xf>
    <xf numFmtId="178" fontId="78" fillId="0" borderId="26" xfId="0" applyNumberFormat="1" applyFont="1" applyFill="1" applyBorder="1" applyAlignment="1">
      <alignment horizontal="center" vertical="center" wrapText="1"/>
    </xf>
    <xf numFmtId="178" fontId="78" fillId="29" borderId="26" xfId="0" applyNumberFormat="1" applyFont="1" applyFill="1" applyBorder="1" applyAlignment="1">
      <alignment horizontal="center" vertical="center" wrapText="1" shrinkToFit="1"/>
    </xf>
    <xf numFmtId="178" fontId="78" fillId="0" borderId="2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Border="1" applyAlignment="1">
      <alignment horizontal="center" vertical="center" wrapText="1"/>
    </xf>
    <xf numFmtId="0" fontId="78" fillId="0" borderId="26" xfId="0" applyNumberFormat="1" applyFont="1" applyFill="1" applyBorder="1" applyAlignment="1">
      <alignment horizontal="center" vertical="center"/>
    </xf>
    <xf numFmtId="0" fontId="78" fillId="0" borderId="26" xfId="0" applyNumberFormat="1" applyFont="1" applyFill="1" applyBorder="1" applyAlignment="1">
      <alignment horizontal="center" vertical="center" wrapText="1"/>
    </xf>
    <xf numFmtId="0" fontId="78" fillId="0" borderId="26" xfId="0" applyNumberFormat="1" applyFont="1" applyFill="1" applyBorder="1" applyAlignment="1">
      <alignment horizontal="center" vertical="center" wrapText="1"/>
    </xf>
    <xf numFmtId="0" fontId="79" fillId="0" borderId="26" xfId="0" applyNumberFormat="1" applyFont="1" applyBorder="1" applyAlignment="1">
      <alignment horizontal="center" vertical="center" wrapText="1"/>
    </xf>
    <xf numFmtId="178" fontId="83" fillId="29" borderId="26" xfId="0" applyNumberFormat="1" applyFont="1" applyFill="1" applyBorder="1" applyAlignment="1">
      <alignment horizontal="center" vertical="center" wrapText="1"/>
    </xf>
    <xf numFmtId="178" fontId="78" fillId="29" borderId="26" xfId="182" applyNumberFormat="1" applyFont="1" applyFill="1" applyBorder="1" applyAlignment="1">
      <alignment vertical="center" wrapText="1"/>
      <protection locked="0"/>
    </xf>
    <xf numFmtId="1" fontId="78" fillId="29" borderId="26" xfId="0" applyNumberFormat="1" applyFont="1" applyFill="1" applyBorder="1" applyAlignment="1">
      <alignment horizontal="center" vertical="center"/>
    </xf>
    <xf numFmtId="178" fontId="78" fillId="29" borderId="26" xfId="0" applyNumberFormat="1" applyFont="1" applyFill="1" applyBorder="1" applyAlignment="1">
      <alignment horizontal="center" vertical="center" wrapText="1"/>
    </xf>
    <xf numFmtId="178" fontId="78" fillId="29" borderId="26" xfId="0" applyNumberFormat="1" applyFont="1" applyFill="1" applyBorder="1" applyAlignment="1">
      <alignment horizontal="center" vertical="center" wrapText="1"/>
    </xf>
    <xf numFmtId="178" fontId="79" fillId="29" borderId="26" xfId="0" applyNumberFormat="1" applyFont="1" applyFill="1" applyBorder="1" applyAlignment="1">
      <alignment horizontal="center" vertical="center" wrapText="1"/>
    </xf>
    <xf numFmtId="178" fontId="84" fillId="29" borderId="26" xfId="182" applyNumberFormat="1" applyFont="1" applyFill="1" applyBorder="1" applyAlignment="1">
      <alignment vertical="center" wrapText="1"/>
      <protection locked="0"/>
    </xf>
    <xf numFmtId="178" fontId="84" fillId="29" borderId="26" xfId="0" applyNumberFormat="1" applyFont="1" applyFill="1" applyBorder="1" applyAlignment="1">
      <alignment horizontal="center" vertical="center" wrapText="1"/>
    </xf>
    <xf numFmtId="178" fontId="84" fillId="0" borderId="26" xfId="0" applyNumberFormat="1" applyFont="1" applyFill="1" applyBorder="1" applyAlignment="1">
      <alignment horizontal="center" vertical="center" wrapText="1"/>
    </xf>
    <xf numFmtId="178" fontId="78" fillId="29" borderId="26" xfId="0" applyNumberFormat="1" applyFont="1" applyFill="1" applyBorder="1" applyAlignment="1">
      <alignment horizontal="right" vertical="center" wrapText="1"/>
    </xf>
    <xf numFmtId="178" fontId="78" fillId="0" borderId="26" xfId="0" applyNumberFormat="1" applyFont="1" applyFill="1" applyBorder="1" applyAlignment="1">
      <alignment horizontal="right" vertical="center" wrapText="1"/>
    </xf>
    <xf numFmtId="178" fontId="84" fillId="29" borderId="26" xfId="0" applyNumberFormat="1" applyFont="1" applyFill="1" applyBorder="1" applyAlignment="1">
      <alignment horizontal="right" vertical="center" wrapText="1"/>
    </xf>
    <xf numFmtId="178" fontId="84" fillId="0" borderId="26" xfId="0" applyNumberFormat="1" applyFont="1" applyFill="1" applyBorder="1" applyAlignment="1">
      <alignment horizontal="right" vertical="center" wrapText="1"/>
    </xf>
    <xf numFmtId="178" fontId="83" fillId="29" borderId="26" xfId="0" applyNumberFormat="1" applyFont="1" applyFill="1" applyBorder="1" applyAlignment="1">
      <alignment horizontal="center" vertical="center"/>
    </xf>
    <xf numFmtId="178" fontId="78" fillId="29" borderId="26" xfId="245" applyNumberFormat="1" applyFont="1" applyFill="1" applyBorder="1" applyAlignment="1">
      <alignment horizontal="left" vertical="center" wrapText="1"/>
    </xf>
    <xf numFmtId="3" fontId="78" fillId="29" borderId="26" xfId="0" applyNumberFormat="1" applyFont="1" applyFill="1" applyBorder="1" applyAlignment="1">
      <alignment horizontal="center" vertical="center"/>
    </xf>
    <xf numFmtId="178" fontId="78" fillId="29" borderId="26" xfId="0" applyNumberFormat="1" applyFont="1" applyFill="1" applyBorder="1" applyAlignment="1" applyProtection="1">
      <alignment horizontal="left" vertical="center" wrapText="1"/>
      <protection locked="0"/>
    </xf>
    <xf numFmtId="3" fontId="78" fillId="29" borderId="26" xfId="0" applyNumberFormat="1" applyFont="1" applyFill="1" applyBorder="1" applyAlignment="1">
      <alignment horizontal="center" vertical="center" wrapText="1"/>
    </xf>
    <xf numFmtId="178" fontId="84" fillId="29" borderId="26" xfId="0" applyNumberFormat="1" applyFont="1" applyFill="1" applyBorder="1" applyAlignment="1" applyProtection="1">
      <alignment horizontal="left" vertical="center" wrapText="1"/>
      <protection locked="0"/>
    </xf>
    <xf numFmtId="178" fontId="83" fillId="29" borderId="26" xfId="0" applyNumberFormat="1" applyFont="1" applyFill="1" applyBorder="1" applyAlignment="1" applyProtection="1">
      <alignment horizontal="center"/>
      <protection locked="0"/>
    </xf>
    <xf numFmtId="178" fontId="84" fillId="0" borderId="26" xfId="182" applyNumberFormat="1" applyFont="1" applyFill="1" applyBorder="1" applyAlignment="1">
      <alignment vertical="center" wrapText="1"/>
      <protection locked="0"/>
    </xf>
    <xf numFmtId="3" fontId="78" fillId="0" borderId="26" xfId="0" applyNumberFormat="1" applyFont="1" applyFill="1" applyBorder="1" applyAlignment="1">
      <alignment horizontal="center" vertical="center"/>
    </xf>
    <xf numFmtId="178" fontId="83" fillId="0" borderId="26" xfId="237" applyNumberFormat="1" applyFont="1" applyFill="1" applyBorder="1" applyAlignment="1">
      <alignment horizontal="center" vertical="center" wrapText="1"/>
    </xf>
    <xf numFmtId="178" fontId="78" fillId="0" borderId="26" xfId="182" applyNumberFormat="1" applyFont="1" applyFill="1" applyBorder="1" applyAlignment="1">
      <alignment vertical="center" wrapText="1"/>
      <protection locked="0"/>
    </xf>
    <xf numFmtId="179" fontId="78" fillId="0" borderId="26" xfId="0" applyNumberFormat="1" applyFont="1" applyFill="1" applyBorder="1" applyAlignment="1">
      <alignment horizontal="center" vertical="center" wrapText="1"/>
    </xf>
    <xf numFmtId="178" fontId="83" fillId="0" borderId="26" xfId="0" applyNumberFormat="1" applyFont="1" applyFill="1" applyBorder="1" applyAlignment="1">
      <alignment horizontal="center" vertical="center"/>
    </xf>
    <xf numFmtId="179" fontId="84" fillId="29" borderId="26" xfId="0" applyNumberFormat="1" applyFont="1" applyFill="1" applyBorder="1" applyAlignment="1">
      <alignment horizontal="center" vertical="center" wrapText="1"/>
    </xf>
    <xf numFmtId="178" fontId="78" fillId="29" borderId="26" xfId="0" applyNumberFormat="1" applyFont="1" applyFill="1" applyBorder="1" applyAlignment="1">
      <alignment horizontal="center" vertical="center"/>
    </xf>
    <xf numFmtId="178" fontId="91" fillId="0" borderId="26" xfId="0" applyNumberFormat="1" applyFont="1" applyFill="1" applyBorder="1" applyAlignment="1">
      <alignment horizontal="center" vertical="center" wrapText="1"/>
    </xf>
    <xf numFmtId="178" fontId="77" fillId="0" borderId="26" xfId="0" applyNumberFormat="1" applyFont="1" applyFill="1" applyBorder="1" applyAlignment="1">
      <alignment horizontal="center" vertical="center" wrapText="1"/>
    </xf>
    <xf numFmtId="177" fontId="77" fillId="0" borderId="14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9" fontId="91" fillId="29" borderId="15" xfId="0" applyNumberFormat="1" applyFont="1" applyFill="1" applyBorder="1" applyAlignment="1">
      <alignment horizontal="center" vertical="center" wrapText="1"/>
    </xf>
    <xf numFmtId="179" fontId="91" fillId="29" borderId="14" xfId="0" applyNumberFormat="1" applyFont="1" applyFill="1" applyBorder="1" applyAlignment="1">
      <alignment horizontal="center" vertical="center" wrapText="1"/>
    </xf>
    <xf numFmtId="179" fontId="91" fillId="29" borderId="16" xfId="0" applyNumberFormat="1" applyFont="1" applyFill="1" applyBorder="1" applyAlignment="1">
      <alignment horizontal="center" vertical="center" wrapText="1"/>
    </xf>
    <xf numFmtId="179" fontId="77" fillId="0" borderId="15" xfId="0" applyNumberFormat="1" applyFont="1" applyFill="1" applyBorder="1" applyAlignment="1">
      <alignment horizontal="center" vertical="center" wrapText="1"/>
    </xf>
    <xf numFmtId="179" fontId="77" fillId="0" borderId="14" xfId="0" applyNumberFormat="1" applyFont="1" applyFill="1" applyBorder="1" applyAlignment="1">
      <alignment horizontal="center" vertical="center" wrapText="1"/>
    </xf>
    <xf numFmtId="179" fontId="77" fillId="0" borderId="16" xfId="0" applyNumberFormat="1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&#1060;&#1110;&#1085;&#1072;&#1085;&#1089;&#1086;&#1074;&#1080;&#1081;%20&#1079;&#1074;&#1110;&#1090;%20&#1079;&#1072;%202020&#1088;&#1110;&#1082;/01_Financial_statement_2020_MMDC_16_02_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Осн. фін. пок."/>
      <sheetName val="I. Фін результат"/>
      <sheetName val="Розшифровка фінрезультати"/>
      <sheetName val="ІІ. Розр. з бюджетом"/>
      <sheetName val="Розшифровка з розр з бюджет"/>
      <sheetName val="ІІІ. Рух грош. коштів"/>
      <sheetName val="Розшифровка до Руху"/>
      <sheetName val="IV. Кап. інвестиції"/>
      <sheetName val="Розшифровка до капівидатків"/>
      <sheetName val=" V. Коефіцієнти"/>
      <sheetName val="6.1. Інша інфо_1"/>
      <sheetName val="6.2. Інша інфо_2"/>
      <sheetName val="VII Статутн. капіт"/>
      <sheetName val="Розшифровка до Статутного"/>
    </sheetNames>
    <sheetDataSet>
      <sheetData sheetId="0"/>
      <sheetData sheetId="1">
        <row r="75">
          <cell r="C75">
            <v>573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80"/>
  <sheetViews>
    <sheetView view="pageBreakPreview" topLeftCell="A44" zoomScale="69" zoomScaleNormal="75" zoomScaleSheetLayoutView="69" workbookViewId="0">
      <selection activeCell="N50" sqref="N50"/>
    </sheetView>
  </sheetViews>
  <sheetFormatPr defaultRowHeight="20.25"/>
  <cols>
    <col min="1" max="1" width="68.5703125" style="219" customWidth="1"/>
    <col min="2" max="2" width="15.28515625" style="225" customWidth="1"/>
    <col min="3" max="5" width="18" style="225" customWidth="1"/>
    <col min="6" max="6" width="18.42578125" style="219" customWidth="1"/>
    <col min="7" max="7" width="20.7109375" style="219" customWidth="1"/>
    <col min="8" max="8" width="21.42578125" style="219" customWidth="1"/>
    <col min="9" max="9" width="22.28515625" style="219" customWidth="1"/>
    <col min="10" max="10" width="18.140625" style="219" hidden="1" customWidth="1"/>
    <col min="11" max="11" width="10" style="219" customWidth="1"/>
    <col min="12" max="12" width="17.42578125" style="219" customWidth="1"/>
    <col min="13" max="14" width="9.140625" style="219" customWidth="1"/>
    <col min="15" max="15" width="10.5703125" style="219" customWidth="1"/>
    <col min="16" max="16384" width="9.140625" style="219"/>
  </cols>
  <sheetData>
    <row r="1" spans="1:10">
      <c r="A1" s="469"/>
      <c r="B1" s="469"/>
      <c r="C1" s="469"/>
      <c r="D1" s="469"/>
      <c r="E1" s="469"/>
      <c r="F1" s="469"/>
      <c r="G1" s="469"/>
      <c r="H1" s="469"/>
      <c r="I1" s="469"/>
    </row>
    <row r="2" spans="1:10" ht="18.75" customHeight="1">
      <c r="A2" s="477"/>
      <c r="B2" s="478"/>
      <c r="C2" s="220"/>
      <c r="D2" s="221"/>
      <c r="E2" s="221"/>
      <c r="F2" s="219" t="s">
        <v>434</v>
      </c>
      <c r="G2" s="221"/>
      <c r="H2" s="221"/>
      <c r="I2" s="221"/>
      <c r="J2" s="221"/>
    </row>
    <row r="3" spans="1:10">
      <c r="A3" s="478"/>
      <c r="B3" s="478"/>
      <c r="C3" s="220"/>
      <c r="D3" s="221"/>
      <c r="E3" s="221"/>
      <c r="F3" s="219" t="s">
        <v>435</v>
      </c>
      <c r="G3" s="221"/>
      <c r="H3" s="221"/>
      <c r="I3" s="221"/>
      <c r="J3" s="221"/>
    </row>
    <row r="4" spans="1:10" ht="17.25" customHeight="1">
      <c r="A4" s="478"/>
      <c r="B4" s="478"/>
      <c r="C4" s="220"/>
      <c r="D4" s="222"/>
      <c r="E4" s="222"/>
      <c r="F4" s="219" t="s">
        <v>436</v>
      </c>
      <c r="G4" s="221"/>
      <c r="H4" s="221"/>
      <c r="I4" s="221"/>
      <c r="J4" s="221"/>
    </row>
    <row r="5" spans="1:10" ht="18" customHeight="1">
      <c r="A5" s="478"/>
      <c r="B5" s="478"/>
      <c r="C5" s="220"/>
      <c r="D5" s="222"/>
      <c r="E5" s="222"/>
      <c r="G5" s="221"/>
      <c r="H5" s="221"/>
      <c r="I5" s="221"/>
      <c r="J5" s="223"/>
    </row>
    <row r="6" spans="1:10" ht="18.75" customHeight="1">
      <c r="A6" s="478"/>
      <c r="B6" s="478"/>
      <c r="C6" s="220"/>
      <c r="D6" s="222"/>
      <c r="E6" s="222"/>
      <c r="F6" s="254"/>
      <c r="G6" s="221"/>
      <c r="H6" s="221"/>
      <c r="I6" s="221"/>
      <c r="J6" s="224"/>
    </row>
    <row r="7" spans="1:10" ht="18.75" customHeight="1">
      <c r="A7" s="220"/>
      <c r="B7" s="220"/>
      <c r="C7" s="220"/>
      <c r="D7" s="222"/>
      <c r="E7" s="222"/>
      <c r="F7" s="448"/>
      <c r="G7" s="224"/>
      <c r="H7" s="224"/>
      <c r="I7" s="224"/>
      <c r="J7" s="224"/>
    </row>
    <row r="8" spans="1:10" ht="18.75" customHeight="1">
      <c r="C8" s="220"/>
      <c r="D8" s="222"/>
      <c r="E8" s="222"/>
      <c r="F8" s="448"/>
      <c r="G8" s="456"/>
      <c r="H8" s="456"/>
      <c r="I8" s="456"/>
      <c r="J8" s="456"/>
    </row>
    <row r="9" spans="1:10" ht="18.75" customHeight="1">
      <c r="A9" s="221" t="s">
        <v>330</v>
      </c>
      <c r="B9" s="222"/>
      <c r="C9" s="220"/>
      <c r="D9" s="220"/>
      <c r="E9" s="220"/>
      <c r="F9" s="247"/>
      <c r="G9" s="462" t="s">
        <v>100</v>
      </c>
      <c r="H9" s="462"/>
      <c r="I9" s="462"/>
      <c r="J9" s="462"/>
    </row>
    <row r="10" spans="1:10">
      <c r="A10" s="221"/>
      <c r="B10" s="222"/>
      <c r="C10" s="227"/>
      <c r="D10" s="226"/>
      <c r="E10" s="226"/>
      <c r="F10" s="247"/>
      <c r="G10" s="475"/>
      <c r="H10" s="475"/>
      <c r="I10" s="475"/>
      <c r="J10" s="475"/>
    </row>
    <row r="11" spans="1:10" ht="18.75" customHeight="1">
      <c r="A11" s="479" t="s">
        <v>500</v>
      </c>
      <c r="B11" s="476"/>
      <c r="C11" s="228"/>
      <c r="D11" s="228"/>
      <c r="E11" s="228"/>
      <c r="F11" s="449"/>
      <c r="G11" s="229"/>
      <c r="H11" s="229"/>
      <c r="I11" s="229"/>
      <c r="J11" s="229"/>
    </row>
    <row r="12" spans="1:10" ht="20.25" customHeight="1">
      <c r="A12" s="224" t="s">
        <v>333</v>
      </c>
      <c r="B12" s="220"/>
      <c r="C12" s="220"/>
      <c r="D12" s="221"/>
      <c r="E12" s="221"/>
      <c r="F12" s="450"/>
      <c r="G12" s="475"/>
      <c r="H12" s="475"/>
      <c r="I12" s="475"/>
      <c r="J12" s="475"/>
    </row>
    <row r="13" spans="1:10" ht="19.5" customHeight="1">
      <c r="A13" s="230"/>
      <c r="B13" s="231" t="s">
        <v>676</v>
      </c>
      <c r="C13" s="220"/>
      <c r="D13" s="220"/>
      <c r="E13" s="220"/>
      <c r="F13" s="448"/>
      <c r="G13" s="229"/>
      <c r="H13" s="229"/>
      <c r="I13" s="229"/>
      <c r="J13" s="229"/>
    </row>
    <row r="14" spans="1:10" ht="19.5" customHeight="1">
      <c r="A14" s="459" t="s">
        <v>296</v>
      </c>
      <c r="B14" s="459"/>
      <c r="C14" s="220"/>
      <c r="D14" s="220"/>
      <c r="E14" s="220"/>
      <c r="F14" s="448"/>
      <c r="G14" s="475"/>
      <c r="H14" s="475"/>
      <c r="I14" s="475"/>
      <c r="J14" s="475"/>
    </row>
    <row r="15" spans="1:10" ht="19.5" customHeight="1">
      <c r="A15" s="474"/>
      <c r="B15" s="474"/>
      <c r="C15" s="227"/>
      <c r="D15" s="222"/>
      <c r="E15" s="222"/>
      <c r="F15" s="448"/>
      <c r="G15" s="458"/>
      <c r="H15" s="458"/>
      <c r="I15" s="458"/>
      <c r="J15" s="458"/>
    </row>
    <row r="16" spans="1:10" ht="16.5" customHeight="1">
      <c r="A16" s="459"/>
      <c r="B16" s="459"/>
      <c r="C16" s="227"/>
      <c r="D16" s="222"/>
      <c r="E16" s="222"/>
      <c r="F16" s="448"/>
      <c r="G16" s="224"/>
      <c r="H16" s="224"/>
      <c r="I16" s="224"/>
      <c r="J16" s="224"/>
    </row>
    <row r="17" spans="1:10" ht="16.5" customHeight="1">
      <c r="A17" s="220"/>
      <c r="B17" s="220"/>
      <c r="C17" s="227"/>
      <c r="D17" s="222"/>
      <c r="E17" s="222"/>
      <c r="F17" s="448"/>
      <c r="G17" s="224"/>
      <c r="H17" s="224"/>
      <c r="I17" s="224"/>
      <c r="J17" s="224"/>
    </row>
    <row r="18" spans="1:10" ht="18.75" customHeight="1">
      <c r="A18" s="456" t="s">
        <v>331</v>
      </c>
      <c r="B18" s="456"/>
      <c r="C18" s="220"/>
      <c r="D18" s="222"/>
      <c r="E18" s="222"/>
      <c r="F18" s="448"/>
      <c r="G18" s="456" t="s">
        <v>331</v>
      </c>
      <c r="H18" s="456"/>
      <c r="I18" s="456"/>
      <c r="J18" s="456"/>
    </row>
    <row r="19" spans="1:10" ht="15.75" customHeight="1">
      <c r="A19" s="221"/>
      <c r="B19" s="220"/>
      <c r="C19" s="220"/>
      <c r="D19" s="222"/>
      <c r="E19" s="222"/>
      <c r="F19" s="448"/>
      <c r="G19" s="221"/>
      <c r="H19" s="221"/>
      <c r="I19" s="220"/>
      <c r="J19" s="220"/>
    </row>
    <row r="20" spans="1:10" ht="27.75" customHeight="1">
      <c r="A20" s="475" t="s">
        <v>437</v>
      </c>
      <c r="B20" s="476"/>
      <c r="C20" s="220"/>
      <c r="D20" s="220"/>
      <c r="E20" s="220" t="s">
        <v>332</v>
      </c>
      <c r="F20" s="247"/>
      <c r="G20" s="232" t="s">
        <v>439</v>
      </c>
      <c r="H20" s="220"/>
      <c r="I20" s="220"/>
      <c r="J20" s="220"/>
    </row>
    <row r="21" spans="1:10" ht="21" customHeight="1">
      <c r="A21" s="455"/>
      <c r="B21" s="455"/>
      <c r="C21" s="220"/>
      <c r="D21" s="220"/>
      <c r="E21" s="220"/>
      <c r="F21" s="450"/>
      <c r="G21" s="221"/>
      <c r="H21" s="221"/>
      <c r="I21" s="221"/>
      <c r="J21" s="221"/>
    </row>
    <row r="22" spans="1:10" ht="27" customHeight="1">
      <c r="A22" s="233"/>
      <c r="B22" s="234" t="s">
        <v>438</v>
      </c>
      <c r="C22" s="220"/>
      <c r="D22" s="220"/>
      <c r="E22" s="220"/>
      <c r="F22" s="450"/>
      <c r="G22" s="457" t="s">
        <v>440</v>
      </c>
      <c r="H22" s="457"/>
      <c r="I22" s="457"/>
      <c r="J22" s="457"/>
    </row>
    <row r="23" spans="1:10" ht="15.75" customHeight="1">
      <c r="A23" s="459" t="s">
        <v>296</v>
      </c>
      <c r="B23" s="459"/>
      <c r="C23" s="220"/>
      <c r="D23" s="220"/>
      <c r="E23" s="220"/>
      <c r="F23" s="450"/>
      <c r="G23" s="460" t="s">
        <v>296</v>
      </c>
      <c r="H23" s="460"/>
      <c r="I23" s="460"/>
      <c r="J23" s="460"/>
    </row>
    <row r="24" spans="1:10" ht="15.75" customHeight="1">
      <c r="A24" s="221"/>
      <c r="B24" s="220"/>
      <c r="C24" s="220"/>
      <c r="D24" s="220"/>
      <c r="E24" s="220"/>
      <c r="G24" s="458"/>
      <c r="H24" s="458"/>
      <c r="I24" s="458"/>
      <c r="J24" s="458"/>
    </row>
    <row r="25" spans="1:10">
      <c r="C25" s="235"/>
      <c r="D25" s="236"/>
      <c r="E25" s="236"/>
      <c r="F25" s="450"/>
      <c r="G25" s="458"/>
      <c r="H25" s="458"/>
      <c r="I25" s="458"/>
      <c r="J25" s="458"/>
    </row>
    <row r="26" spans="1:10" ht="25.5" customHeight="1">
      <c r="A26" s="239"/>
      <c r="B26" s="461"/>
      <c r="C26" s="461"/>
      <c r="D26" s="461"/>
      <c r="E26" s="461"/>
      <c r="F26" s="461"/>
      <c r="G26" s="240"/>
      <c r="H26" s="357" t="s">
        <v>507</v>
      </c>
      <c r="I26" s="242" t="s">
        <v>105</v>
      </c>
      <c r="J26" s="218" t="s">
        <v>161</v>
      </c>
    </row>
    <row r="27" spans="1:10" ht="44.25" customHeight="1">
      <c r="A27" s="243" t="s">
        <v>13</v>
      </c>
      <c r="B27" s="452" t="s">
        <v>501</v>
      </c>
      <c r="C27" s="452"/>
      <c r="D27" s="452"/>
      <c r="E27" s="452"/>
      <c r="F27" s="452"/>
      <c r="G27" s="468"/>
      <c r="H27" s="241">
        <v>37898491</v>
      </c>
      <c r="I27" s="245" t="s">
        <v>103</v>
      </c>
      <c r="J27" s="218"/>
    </row>
    <row r="28" spans="1:10" ht="24.75" customHeight="1">
      <c r="A28" s="243" t="s">
        <v>14</v>
      </c>
      <c r="B28" s="452" t="s">
        <v>443</v>
      </c>
      <c r="C28" s="452"/>
      <c r="D28" s="452"/>
      <c r="E28" s="452"/>
      <c r="F28" s="452"/>
      <c r="G28" s="244"/>
      <c r="H28" s="241">
        <v>430</v>
      </c>
      <c r="I28" s="245" t="s">
        <v>102</v>
      </c>
      <c r="J28" s="218"/>
    </row>
    <row r="29" spans="1:10" ht="24.75" customHeight="1">
      <c r="A29" s="243" t="s">
        <v>19</v>
      </c>
      <c r="B29" s="452" t="s">
        <v>444</v>
      </c>
      <c r="C29" s="452"/>
      <c r="D29" s="452"/>
      <c r="E29" s="452"/>
      <c r="F29" s="452"/>
      <c r="G29" s="244"/>
      <c r="H29" s="241">
        <v>510100000</v>
      </c>
      <c r="I29" s="245" t="s">
        <v>101</v>
      </c>
      <c r="J29" s="218"/>
    </row>
    <row r="30" spans="1:10" ht="24.75" customHeight="1">
      <c r="A30" s="243" t="s">
        <v>426</v>
      </c>
      <c r="B30" s="452" t="s">
        <v>502</v>
      </c>
      <c r="C30" s="452"/>
      <c r="D30" s="452"/>
      <c r="E30" s="452"/>
      <c r="F30" s="452"/>
      <c r="G30" s="244"/>
      <c r="H30" s="241"/>
      <c r="I30" s="245" t="s">
        <v>9</v>
      </c>
      <c r="J30" s="218"/>
    </row>
    <row r="31" spans="1:10" ht="24.75" customHeight="1">
      <c r="A31" s="243" t="s">
        <v>16</v>
      </c>
      <c r="B31" s="452" t="s">
        <v>503</v>
      </c>
      <c r="C31" s="452"/>
      <c r="D31" s="452"/>
      <c r="E31" s="452"/>
      <c r="F31" s="452"/>
      <c r="G31" s="244"/>
      <c r="H31" s="241"/>
      <c r="I31" s="245" t="s">
        <v>8</v>
      </c>
      <c r="J31" s="218"/>
    </row>
    <row r="32" spans="1:10" ht="24.75" customHeight="1">
      <c r="A32" s="243" t="s">
        <v>15</v>
      </c>
      <c r="B32" s="452" t="s">
        <v>504</v>
      </c>
      <c r="C32" s="452"/>
      <c r="D32" s="452"/>
      <c r="E32" s="452"/>
      <c r="F32" s="452"/>
      <c r="G32" s="244"/>
      <c r="H32" s="241" t="s">
        <v>508</v>
      </c>
      <c r="I32" s="245" t="s">
        <v>10</v>
      </c>
      <c r="J32" s="218"/>
    </row>
    <row r="33" spans="1:10" ht="24.75" customHeight="1">
      <c r="A33" s="243" t="s">
        <v>297</v>
      </c>
      <c r="B33" s="452" t="s">
        <v>404</v>
      </c>
      <c r="C33" s="452"/>
      <c r="D33" s="452"/>
      <c r="E33" s="452"/>
      <c r="F33" s="452"/>
      <c r="G33" s="453" t="s">
        <v>132</v>
      </c>
      <c r="H33" s="454"/>
      <c r="I33" s="245"/>
      <c r="J33" s="218"/>
    </row>
    <row r="34" spans="1:10" ht="24.75" customHeight="1">
      <c r="A34" s="243" t="s">
        <v>20</v>
      </c>
      <c r="B34" s="466" t="s">
        <v>443</v>
      </c>
      <c r="C34" s="466"/>
      <c r="D34" s="466"/>
      <c r="E34" s="466"/>
      <c r="F34" s="466"/>
      <c r="G34" s="453" t="s">
        <v>133</v>
      </c>
      <c r="H34" s="454"/>
      <c r="I34" s="245"/>
      <c r="J34" s="218"/>
    </row>
    <row r="35" spans="1:10" ht="24.75" customHeight="1">
      <c r="A35" s="243" t="s">
        <v>87</v>
      </c>
      <c r="B35" s="328" t="s">
        <v>674</v>
      </c>
      <c r="C35" s="329"/>
      <c r="D35" s="329"/>
      <c r="E35" s="329"/>
      <c r="F35" s="329"/>
      <c r="G35" s="244"/>
      <c r="H35" s="246"/>
      <c r="I35" s="245"/>
      <c r="J35" s="218"/>
    </row>
    <row r="36" spans="1:10" ht="24.75" customHeight="1">
      <c r="A36" s="243" t="s">
        <v>329</v>
      </c>
      <c r="B36" s="467" t="s">
        <v>505</v>
      </c>
      <c r="C36" s="467"/>
      <c r="D36" s="467"/>
      <c r="E36" s="467"/>
      <c r="F36" s="467"/>
      <c r="G36" s="244"/>
      <c r="H36" s="246"/>
      <c r="I36" s="245"/>
      <c r="J36" s="218"/>
    </row>
    <row r="37" spans="1:10" ht="24.75" customHeight="1">
      <c r="A37" s="243" t="s">
        <v>11</v>
      </c>
      <c r="B37" s="452" t="s">
        <v>506</v>
      </c>
      <c r="C37" s="452"/>
      <c r="D37" s="452"/>
      <c r="E37" s="452"/>
      <c r="F37" s="452"/>
      <c r="G37" s="244"/>
      <c r="H37" s="246"/>
      <c r="I37" s="245"/>
      <c r="J37" s="218"/>
    </row>
    <row r="38" spans="1:10" ht="24.75" customHeight="1">
      <c r="A38" s="243" t="s">
        <v>12</v>
      </c>
      <c r="B38" s="465" t="s">
        <v>509</v>
      </c>
      <c r="C38" s="465"/>
      <c r="D38" s="465"/>
      <c r="E38" s="465"/>
      <c r="F38" s="465"/>
      <c r="G38" s="244"/>
      <c r="H38" s="246"/>
      <c r="I38" s="245"/>
      <c r="J38" s="218"/>
    </row>
    <row r="39" spans="1:10" ht="75" customHeight="1">
      <c r="A39" s="464" t="s">
        <v>510</v>
      </c>
      <c r="B39" s="463"/>
      <c r="C39" s="463"/>
      <c r="D39" s="463"/>
      <c r="E39" s="463"/>
      <c r="F39" s="463"/>
      <c r="G39" s="463"/>
      <c r="H39" s="463"/>
      <c r="I39" s="463"/>
      <c r="J39" s="463"/>
    </row>
    <row r="40" spans="1:10" ht="24.75" customHeight="1">
      <c r="A40" s="463" t="s">
        <v>140</v>
      </c>
      <c r="B40" s="463"/>
      <c r="C40" s="463"/>
      <c r="D40" s="463"/>
      <c r="E40" s="463"/>
      <c r="F40" s="463"/>
      <c r="G40" s="463"/>
      <c r="H40" s="463"/>
      <c r="I40" s="463"/>
      <c r="J40" s="463"/>
    </row>
    <row r="41" spans="1:10" ht="23.25" customHeight="1">
      <c r="B41" s="247"/>
      <c r="C41" s="237"/>
      <c r="D41" s="247"/>
      <c r="E41" s="247"/>
      <c r="F41" s="247"/>
      <c r="G41" s="247"/>
      <c r="H41" s="247"/>
      <c r="I41" s="248" t="s">
        <v>365</v>
      </c>
      <c r="J41" s="247" t="s">
        <v>338</v>
      </c>
    </row>
    <row r="42" spans="1:10" ht="41.25" customHeight="1">
      <c r="A42" s="725" t="s">
        <v>166</v>
      </c>
      <c r="B42" s="726" t="s">
        <v>17</v>
      </c>
      <c r="C42" s="726" t="s">
        <v>449</v>
      </c>
      <c r="D42" s="726" t="s">
        <v>450</v>
      </c>
      <c r="E42" s="727" t="s">
        <v>451</v>
      </c>
      <c r="F42" s="726" t="s">
        <v>452</v>
      </c>
      <c r="G42" s="726" t="s">
        <v>167</v>
      </c>
      <c r="H42" s="726"/>
      <c r="I42" s="726"/>
      <c r="J42" s="726"/>
    </row>
    <row r="43" spans="1:10" ht="77.25" customHeight="1">
      <c r="A43" s="725"/>
      <c r="B43" s="726"/>
      <c r="C43" s="726"/>
      <c r="D43" s="726"/>
      <c r="E43" s="727"/>
      <c r="F43" s="726"/>
      <c r="G43" s="728" t="s">
        <v>432</v>
      </c>
      <c r="H43" s="728" t="s">
        <v>441</v>
      </c>
      <c r="I43" s="726" t="s">
        <v>453</v>
      </c>
      <c r="J43" s="729"/>
    </row>
    <row r="44" spans="1:10" ht="28.5" customHeight="1">
      <c r="A44" s="730">
        <v>1</v>
      </c>
      <c r="B44" s="731">
        <v>2</v>
      </c>
      <c r="C44" s="731">
        <v>3</v>
      </c>
      <c r="D44" s="731">
        <v>4</v>
      </c>
      <c r="E44" s="731">
        <v>5</v>
      </c>
      <c r="F44" s="731">
        <v>6</v>
      </c>
      <c r="G44" s="731">
        <v>7</v>
      </c>
      <c r="H44" s="731">
        <v>8</v>
      </c>
      <c r="I44" s="732">
        <v>9</v>
      </c>
      <c r="J44" s="733"/>
    </row>
    <row r="45" spans="1:10" ht="24.95" customHeight="1">
      <c r="A45" s="734" t="s">
        <v>80</v>
      </c>
      <c r="B45" s="734"/>
      <c r="C45" s="734"/>
      <c r="D45" s="734"/>
      <c r="E45" s="734"/>
      <c r="F45" s="734"/>
      <c r="G45" s="734"/>
      <c r="H45" s="734"/>
      <c r="I45" s="734"/>
      <c r="J45" s="734"/>
    </row>
    <row r="46" spans="1:10" ht="45" customHeight="1">
      <c r="A46" s="735" t="s">
        <v>141</v>
      </c>
      <c r="B46" s="736">
        <v>1000</v>
      </c>
      <c r="C46" s="737">
        <f>'I. Фін результат'!C8</f>
        <v>42329</v>
      </c>
      <c r="D46" s="737">
        <f>'I. Фін результат'!D8</f>
        <v>42460</v>
      </c>
      <c r="E46" s="737">
        <f>'I. Фін результат'!E8</f>
        <v>51800</v>
      </c>
      <c r="F46" s="728">
        <f>'I. Фін результат'!F8</f>
        <v>53857</v>
      </c>
      <c r="G46" s="737">
        <f>F46*105.3%</f>
        <v>56711.420999999995</v>
      </c>
      <c r="H46" s="737">
        <f>G46*105%</f>
        <v>59546.992049999993</v>
      </c>
      <c r="I46" s="738">
        <f>H46*105%</f>
        <v>62524.341652499999</v>
      </c>
      <c r="J46" s="739"/>
    </row>
    <row r="47" spans="1:10" ht="47.25" customHeight="1">
      <c r="A47" s="735" t="s">
        <v>122</v>
      </c>
      <c r="B47" s="736">
        <v>1010</v>
      </c>
      <c r="C47" s="737">
        <f>'I. Фін результат'!C9</f>
        <v>-35623</v>
      </c>
      <c r="D47" s="737">
        <f>'I. Фін результат'!D9</f>
        <v>-35807</v>
      </c>
      <c r="E47" s="737">
        <f>'I. Фін результат'!E9</f>
        <v>-44655</v>
      </c>
      <c r="F47" s="728">
        <f>'I. Фін результат'!F9</f>
        <v>-47224</v>
      </c>
      <c r="G47" s="737">
        <f t="shared" ref="G47:G52" si="0">F47*105.3%</f>
        <v>-49726.871999999996</v>
      </c>
      <c r="H47" s="737">
        <f t="shared" ref="H47:I52" si="1">G47*105%</f>
        <v>-52213.215599999996</v>
      </c>
      <c r="I47" s="738">
        <f t="shared" si="1"/>
        <v>-54823.876380000002</v>
      </c>
      <c r="J47" s="739"/>
    </row>
    <row r="48" spans="1:10" ht="28.5" customHeight="1">
      <c r="A48" s="740" t="s">
        <v>179</v>
      </c>
      <c r="B48" s="736">
        <v>1020</v>
      </c>
      <c r="C48" s="741">
        <f>SUM(C46:C47)</f>
        <v>6706</v>
      </c>
      <c r="D48" s="741">
        <f t="shared" ref="D48:F48" si="2">SUM(D46:D47)</f>
        <v>6653</v>
      </c>
      <c r="E48" s="741">
        <f t="shared" si="2"/>
        <v>7145</v>
      </c>
      <c r="F48" s="742">
        <f t="shared" si="2"/>
        <v>6633</v>
      </c>
      <c r="G48" s="737">
        <f t="shared" si="0"/>
        <v>6984.549</v>
      </c>
      <c r="H48" s="737">
        <f t="shared" si="1"/>
        <v>7333.7764500000003</v>
      </c>
      <c r="I48" s="738">
        <f t="shared" si="1"/>
        <v>7700.4652725000005</v>
      </c>
      <c r="J48" s="739"/>
    </row>
    <row r="49" spans="1:10" ht="27.75" customHeight="1">
      <c r="A49" s="735" t="s">
        <v>107</v>
      </c>
      <c r="B49" s="736">
        <v>1030</v>
      </c>
      <c r="C49" s="737">
        <f>'I. Фін результат'!C19</f>
        <v>-4520</v>
      </c>
      <c r="D49" s="737">
        <f>'I. Фін результат'!D19</f>
        <v>-5612</v>
      </c>
      <c r="E49" s="737">
        <f>'I. Фін результат'!E19</f>
        <v>-5698</v>
      </c>
      <c r="F49" s="728">
        <f>'I. Фін результат'!F19</f>
        <v>-5899</v>
      </c>
      <c r="G49" s="737">
        <f t="shared" si="0"/>
        <v>-6211.6469999999999</v>
      </c>
      <c r="H49" s="737">
        <f t="shared" si="1"/>
        <v>-6522.2293500000005</v>
      </c>
      <c r="I49" s="738">
        <f t="shared" si="1"/>
        <v>-6848.3408175000004</v>
      </c>
      <c r="J49" s="739"/>
    </row>
    <row r="50" spans="1:10" ht="27.75" customHeight="1">
      <c r="A50" s="735" t="s">
        <v>106</v>
      </c>
      <c r="B50" s="736">
        <v>1060</v>
      </c>
      <c r="C50" s="737">
        <f>'I. Фін результат'!C40</f>
        <v>-402</v>
      </c>
      <c r="D50" s="737">
        <f>'I. Фін результат'!D40</f>
        <v>-280</v>
      </c>
      <c r="E50" s="737">
        <f>'I. Фін результат'!E40</f>
        <v>-71</v>
      </c>
      <c r="F50" s="728">
        <f>'I. Фін результат'!F40</f>
        <v>-83</v>
      </c>
      <c r="G50" s="737">
        <f t="shared" si="0"/>
        <v>-87.399000000000001</v>
      </c>
      <c r="H50" s="737">
        <f t="shared" si="1"/>
        <v>-91.768950000000004</v>
      </c>
      <c r="I50" s="738">
        <f t="shared" si="1"/>
        <v>-96.357397500000005</v>
      </c>
      <c r="J50" s="739"/>
    </row>
    <row r="51" spans="1:10" ht="27.75" customHeight="1">
      <c r="A51" s="735" t="s">
        <v>203</v>
      </c>
      <c r="B51" s="736">
        <v>1070</v>
      </c>
      <c r="C51" s="737">
        <f>'I. Фін результат'!C48</f>
        <v>1119</v>
      </c>
      <c r="D51" s="737">
        <f>'I. Фін результат'!D48</f>
        <v>880</v>
      </c>
      <c r="E51" s="737">
        <f>'I. Фін результат'!E48</f>
        <v>820</v>
      </c>
      <c r="F51" s="728">
        <f>'I. Фін результат'!F48</f>
        <v>920</v>
      </c>
      <c r="G51" s="737">
        <f t="shared" si="0"/>
        <v>968.76</v>
      </c>
      <c r="H51" s="737">
        <f t="shared" si="1"/>
        <v>1017.198</v>
      </c>
      <c r="I51" s="738">
        <f t="shared" si="1"/>
        <v>1068.0579</v>
      </c>
      <c r="J51" s="739"/>
    </row>
    <row r="52" spans="1:10" ht="27.75" customHeight="1">
      <c r="A52" s="735" t="s">
        <v>26</v>
      </c>
      <c r="B52" s="736">
        <v>1080</v>
      </c>
      <c r="C52" s="737">
        <f>'I. Фін результат'!C52</f>
        <v>-1698</v>
      </c>
      <c r="D52" s="737">
        <f>'I. Фін результат'!D52</f>
        <v>-980</v>
      </c>
      <c r="E52" s="737">
        <f>'I. Фін результат'!E52</f>
        <v>-1376</v>
      </c>
      <c r="F52" s="728">
        <f>'I. Фін результат'!F52</f>
        <v>-900</v>
      </c>
      <c r="G52" s="737">
        <f t="shared" si="0"/>
        <v>-947.69999999999993</v>
      </c>
      <c r="H52" s="737">
        <f t="shared" si="1"/>
        <v>-995.08499999999992</v>
      </c>
      <c r="I52" s="738">
        <f t="shared" si="1"/>
        <v>-1044.83925</v>
      </c>
      <c r="J52" s="739"/>
    </row>
    <row r="53" spans="1:10" ht="28.5" customHeight="1">
      <c r="A53" s="740" t="s">
        <v>4</v>
      </c>
      <c r="B53" s="736">
        <v>1100</v>
      </c>
      <c r="C53" s="741">
        <f>SUM(C48:C52)</f>
        <v>1205</v>
      </c>
      <c r="D53" s="741">
        <f t="shared" ref="D53:J53" si="3">SUM(D48:D52)</f>
        <v>661</v>
      </c>
      <c r="E53" s="741">
        <f t="shared" si="3"/>
        <v>820</v>
      </c>
      <c r="F53" s="742">
        <f t="shared" si="3"/>
        <v>671</v>
      </c>
      <c r="G53" s="741">
        <f t="shared" si="3"/>
        <v>706.56299999999999</v>
      </c>
      <c r="H53" s="741">
        <f t="shared" si="3"/>
        <v>741.89114999999981</v>
      </c>
      <c r="I53" s="741">
        <f t="shared" si="3"/>
        <v>778.98570749999999</v>
      </c>
      <c r="J53" s="741">
        <f t="shared" si="3"/>
        <v>0</v>
      </c>
    </row>
    <row r="54" spans="1:10" ht="28.5" customHeight="1">
      <c r="A54" s="740" t="s">
        <v>108</v>
      </c>
      <c r="B54" s="736">
        <v>1310</v>
      </c>
      <c r="C54" s="741">
        <f>'I. Фін результат'!C88</f>
        <v>3868</v>
      </c>
      <c r="D54" s="741">
        <f>'I. Фін результат'!D88</f>
        <v>2995</v>
      </c>
      <c r="E54" s="741">
        <f>'I. Фін результат'!E88</f>
        <v>3486</v>
      </c>
      <c r="F54" s="742">
        <f>'I. Фін результат'!F88</f>
        <v>3399</v>
      </c>
      <c r="G54" s="741"/>
      <c r="H54" s="741"/>
      <c r="I54" s="741"/>
      <c r="J54" s="741"/>
    </row>
    <row r="55" spans="1:10" ht="28.5" customHeight="1">
      <c r="A55" s="740" t="s">
        <v>154</v>
      </c>
      <c r="B55" s="736">
        <f>' V. Коефіцієнти'!B9</f>
        <v>5010</v>
      </c>
      <c r="C55" s="741">
        <f>(C54/C46)*100</f>
        <v>9.1379432540338765</v>
      </c>
      <c r="D55" s="741">
        <f t="shared" ref="D55:J55" si="4">(D54/D46)*100</f>
        <v>7.053697597739049</v>
      </c>
      <c r="E55" s="741">
        <f t="shared" si="4"/>
        <v>6.7297297297297307</v>
      </c>
      <c r="F55" s="742">
        <f t="shared" si="4"/>
        <v>6.311157324024733</v>
      </c>
      <c r="G55" s="741">
        <f t="shared" si="4"/>
        <v>0</v>
      </c>
      <c r="H55" s="741">
        <f t="shared" si="4"/>
        <v>0</v>
      </c>
      <c r="I55" s="741">
        <f t="shared" si="4"/>
        <v>0</v>
      </c>
      <c r="J55" s="741" t="e">
        <f t="shared" si="4"/>
        <v>#DIV/0!</v>
      </c>
    </row>
    <row r="56" spans="1:10" ht="27.75" customHeight="1">
      <c r="A56" s="735" t="s">
        <v>204</v>
      </c>
      <c r="B56" s="736">
        <v>1110</v>
      </c>
      <c r="C56" s="737">
        <f>'I. Фін результат'!C60</f>
        <v>471</v>
      </c>
      <c r="D56" s="737">
        <f>'I. Фін результат'!D60</f>
        <v>385</v>
      </c>
      <c r="E56" s="737">
        <f>'I. Фін результат'!E60</f>
        <v>50</v>
      </c>
      <c r="F56" s="728">
        <f>'I. Фін результат'!F60</f>
        <v>176</v>
      </c>
      <c r="G56" s="737">
        <f t="shared" ref="G56:G63" si="5">F56*105.3%</f>
        <v>185.32799999999997</v>
      </c>
      <c r="H56" s="737">
        <f t="shared" ref="H56:I56" si="6">G56*105%</f>
        <v>194.59439999999998</v>
      </c>
      <c r="I56" s="738">
        <f t="shared" si="6"/>
        <v>204.32411999999999</v>
      </c>
      <c r="J56" s="739"/>
    </row>
    <row r="57" spans="1:10" ht="27.75" customHeight="1">
      <c r="A57" s="735" t="s">
        <v>205</v>
      </c>
      <c r="B57" s="736">
        <v>1120</v>
      </c>
      <c r="C57" s="737">
        <f>'I. Фін результат'!C61</f>
        <v>0</v>
      </c>
      <c r="D57" s="743" t="str">
        <f>'I. Фін результат'!D61</f>
        <v>(    )</v>
      </c>
      <c r="E57" s="743">
        <f>'I. Фін результат'!E61</f>
        <v>-42</v>
      </c>
      <c r="F57" s="744">
        <f>'I. Фін результат'!F61</f>
        <v>0</v>
      </c>
      <c r="G57" s="737">
        <f t="shared" si="5"/>
        <v>0</v>
      </c>
      <c r="H57" s="737">
        <f t="shared" ref="H57:I57" si="7">G57*105%</f>
        <v>0</v>
      </c>
      <c r="I57" s="738">
        <f t="shared" si="7"/>
        <v>0</v>
      </c>
      <c r="J57" s="739"/>
    </row>
    <row r="58" spans="1:10" ht="27.75" customHeight="1">
      <c r="A58" s="735" t="s">
        <v>206</v>
      </c>
      <c r="B58" s="736">
        <v>1130</v>
      </c>
      <c r="C58" s="737">
        <f>'I. Фін результат'!C62</f>
        <v>7</v>
      </c>
      <c r="D58" s="737">
        <f>'I. Фін результат'!D62</f>
        <v>0</v>
      </c>
      <c r="E58" s="737">
        <f>'I. Фін результат'!E62</f>
        <v>0</v>
      </c>
      <c r="F58" s="728">
        <f>'I. Фін результат'!F62</f>
        <v>0</v>
      </c>
      <c r="G58" s="737">
        <f t="shared" si="5"/>
        <v>0</v>
      </c>
      <c r="H58" s="737">
        <f t="shared" ref="H58:I58" si="8">G58*105%</f>
        <v>0</v>
      </c>
      <c r="I58" s="738">
        <f t="shared" si="8"/>
        <v>0</v>
      </c>
      <c r="J58" s="739"/>
    </row>
    <row r="59" spans="1:10" ht="27.75" customHeight="1">
      <c r="A59" s="735" t="s">
        <v>207</v>
      </c>
      <c r="B59" s="736">
        <v>1140</v>
      </c>
      <c r="C59" s="737">
        <f>'I. Фін результат'!C63</f>
        <v>-169</v>
      </c>
      <c r="D59" s="737">
        <f>'I. Фін результат'!D63</f>
        <v>-251</v>
      </c>
      <c r="E59" s="737">
        <f>'I. Фін результат'!E63</f>
        <v>-270</v>
      </c>
      <c r="F59" s="728">
        <f>'I. Фін результат'!F63</f>
        <v>-313</v>
      </c>
      <c r="G59" s="737">
        <f t="shared" si="5"/>
        <v>-329.589</v>
      </c>
      <c r="H59" s="737">
        <f t="shared" ref="H59:I59" si="9">G59*105%</f>
        <v>-346.06845000000004</v>
      </c>
      <c r="I59" s="738">
        <f t="shared" si="9"/>
        <v>-363.37187250000005</v>
      </c>
      <c r="J59" s="739"/>
    </row>
    <row r="60" spans="1:10" ht="27.75" customHeight="1">
      <c r="A60" s="735" t="s">
        <v>209</v>
      </c>
      <c r="B60" s="736">
        <v>1150</v>
      </c>
      <c r="C60" s="737">
        <f>'I. Фін результат'!C64</f>
        <v>123</v>
      </c>
      <c r="D60" s="737">
        <f>'I. Фін результат'!D64</f>
        <v>60</v>
      </c>
      <c r="E60" s="737">
        <f>'I. Фін результат'!E64</f>
        <v>314</v>
      </c>
      <c r="F60" s="728">
        <f>'I. Фін результат'!F64</f>
        <v>280</v>
      </c>
      <c r="G60" s="737">
        <f t="shared" si="5"/>
        <v>294.83999999999997</v>
      </c>
      <c r="H60" s="737">
        <f t="shared" ref="H60:I60" si="10">G60*105%</f>
        <v>309.58199999999999</v>
      </c>
      <c r="I60" s="738">
        <f t="shared" si="10"/>
        <v>325.06110000000001</v>
      </c>
      <c r="J60" s="739"/>
    </row>
    <row r="61" spans="1:10" ht="27.75" customHeight="1">
      <c r="A61" s="735" t="s">
        <v>210</v>
      </c>
      <c r="B61" s="736">
        <v>1160</v>
      </c>
      <c r="C61" s="737">
        <f>'I. Фін результат'!C67</f>
        <v>0</v>
      </c>
      <c r="D61" s="737">
        <f>'I. Фін результат'!D67</f>
        <v>0</v>
      </c>
      <c r="E61" s="737">
        <f>'I. Фін результат'!E67</f>
        <v>-26</v>
      </c>
      <c r="F61" s="728">
        <f>'I. Фін результат'!F67</f>
        <v>0</v>
      </c>
      <c r="G61" s="737">
        <f t="shared" si="5"/>
        <v>0</v>
      </c>
      <c r="H61" s="737">
        <f t="shared" ref="H61:I63" si="11">G61*105%</f>
        <v>0</v>
      </c>
      <c r="I61" s="738">
        <f t="shared" si="11"/>
        <v>0</v>
      </c>
      <c r="J61" s="739"/>
    </row>
    <row r="62" spans="1:10" ht="28.5" customHeight="1">
      <c r="A62" s="740" t="s">
        <v>79</v>
      </c>
      <c r="B62" s="736">
        <v>1170</v>
      </c>
      <c r="C62" s="741">
        <f>SUM(C53, C56:C61)</f>
        <v>1637</v>
      </c>
      <c r="D62" s="741">
        <f t="shared" ref="D62:J62" si="12">SUM(D53, D56:D61)</f>
        <v>855</v>
      </c>
      <c r="E62" s="741">
        <f t="shared" si="12"/>
        <v>846</v>
      </c>
      <c r="F62" s="742">
        <f t="shared" si="12"/>
        <v>814</v>
      </c>
      <c r="G62" s="741">
        <f t="shared" si="12"/>
        <v>857.14199999999983</v>
      </c>
      <c r="H62" s="741">
        <f t="shared" si="12"/>
        <v>899.99909999999966</v>
      </c>
      <c r="I62" s="741">
        <f t="shared" si="12"/>
        <v>944.99905499999988</v>
      </c>
      <c r="J62" s="741">
        <f t="shared" si="12"/>
        <v>0</v>
      </c>
    </row>
    <row r="63" spans="1:10" ht="27.75" customHeight="1">
      <c r="A63" s="735" t="s">
        <v>211</v>
      </c>
      <c r="B63" s="736">
        <v>1180</v>
      </c>
      <c r="C63" s="737">
        <f>'I. Фін результат'!C71</f>
        <v>-303</v>
      </c>
      <c r="D63" s="737">
        <f>'I. Фін результат'!D71</f>
        <v>-154</v>
      </c>
      <c r="E63" s="737">
        <f>'I. Фін результат'!E71</f>
        <v>-165</v>
      </c>
      <c r="F63" s="728">
        <f>'I. Фін результат'!F71</f>
        <v>-147</v>
      </c>
      <c r="G63" s="737">
        <f t="shared" si="5"/>
        <v>-154.791</v>
      </c>
      <c r="H63" s="737">
        <f t="shared" si="11"/>
        <v>-162.53055000000001</v>
      </c>
      <c r="I63" s="738">
        <f t="shared" si="11"/>
        <v>-170.65707750000001</v>
      </c>
      <c r="J63" s="739"/>
    </row>
    <row r="64" spans="1:10" ht="27.75" customHeight="1">
      <c r="A64" s="735" t="s">
        <v>212</v>
      </c>
      <c r="B64" s="736">
        <v>1181</v>
      </c>
      <c r="C64" s="737">
        <f>'I. Фін результат'!C72</f>
        <v>0</v>
      </c>
      <c r="D64" s="737">
        <f>'I. Фін результат'!D72</f>
        <v>0</v>
      </c>
      <c r="E64" s="737">
        <f>'I. Фін результат'!E72</f>
        <v>0</v>
      </c>
      <c r="F64" s="728">
        <f>'I. Фін результат'!F72</f>
        <v>0</v>
      </c>
      <c r="G64" s="737"/>
      <c r="H64" s="737"/>
      <c r="I64" s="737"/>
      <c r="J64" s="737"/>
    </row>
    <row r="65" spans="1:10" ht="42.75" customHeight="1">
      <c r="A65" s="735" t="s">
        <v>213</v>
      </c>
      <c r="B65" s="736">
        <v>1190</v>
      </c>
      <c r="C65" s="737">
        <f>'I. Фін результат'!C73</f>
        <v>0</v>
      </c>
      <c r="D65" s="737">
        <f>'I. Фін результат'!D73</f>
        <v>0</v>
      </c>
      <c r="E65" s="737">
        <f>'I. Фін результат'!E73</f>
        <v>0</v>
      </c>
      <c r="F65" s="728">
        <f>'I. Фін результат'!F73</f>
        <v>0</v>
      </c>
      <c r="G65" s="737"/>
      <c r="H65" s="737"/>
      <c r="I65" s="737"/>
      <c r="J65" s="737"/>
    </row>
    <row r="66" spans="1:10" ht="27.75" customHeight="1">
      <c r="A66" s="735" t="s">
        <v>214</v>
      </c>
      <c r="B66" s="736">
        <v>1191</v>
      </c>
      <c r="C66" s="743" t="str">
        <f>'I. Фін результат'!C74</f>
        <v>(    )</v>
      </c>
      <c r="D66" s="743" t="str">
        <f>'I. Фін результат'!D74</f>
        <v>(    )</v>
      </c>
      <c r="E66" s="743" t="str">
        <f>'I. Фін результат'!E74</f>
        <v>(    )</v>
      </c>
      <c r="F66" s="744">
        <f>'I. Фін результат'!F74</f>
        <v>0</v>
      </c>
      <c r="G66" s="737"/>
      <c r="H66" s="737"/>
      <c r="I66" s="737"/>
      <c r="J66" s="737"/>
    </row>
    <row r="67" spans="1:10" ht="28.5" customHeight="1">
      <c r="A67" s="740" t="s">
        <v>294</v>
      </c>
      <c r="B67" s="736">
        <v>1200</v>
      </c>
      <c r="C67" s="745">
        <f>SUM(C62:C66)</f>
        <v>1334</v>
      </c>
      <c r="D67" s="745">
        <f t="shared" ref="D67:J67" si="13">SUM(D62:D66)</f>
        <v>701</v>
      </c>
      <c r="E67" s="745">
        <f t="shared" si="13"/>
        <v>681</v>
      </c>
      <c r="F67" s="746">
        <f t="shared" si="13"/>
        <v>667</v>
      </c>
      <c r="G67" s="741">
        <f t="shared" si="13"/>
        <v>702.35099999999989</v>
      </c>
      <c r="H67" s="741">
        <f t="shared" si="13"/>
        <v>737.4685499999996</v>
      </c>
      <c r="I67" s="741">
        <f t="shared" si="13"/>
        <v>774.34197749999987</v>
      </c>
      <c r="J67" s="741">
        <f t="shared" si="13"/>
        <v>0</v>
      </c>
    </row>
    <row r="68" spans="1:10" ht="27.75" customHeight="1">
      <c r="A68" s="735" t="s">
        <v>298</v>
      </c>
      <c r="B68" s="736">
        <v>1201</v>
      </c>
      <c r="C68" s="743">
        <f>'I. Фін результат'!C76</f>
        <v>1334</v>
      </c>
      <c r="D68" s="743">
        <f>'I. Фін результат'!D76</f>
        <v>701</v>
      </c>
      <c r="E68" s="743">
        <f>'I. Фін результат'!E76</f>
        <v>681</v>
      </c>
      <c r="F68" s="744">
        <f>'I. Фін результат'!F76</f>
        <v>667</v>
      </c>
      <c r="G68" s="737">
        <v>702</v>
      </c>
      <c r="H68" s="737">
        <v>737</v>
      </c>
      <c r="I68" s="737">
        <v>774</v>
      </c>
      <c r="J68" s="737"/>
    </row>
    <row r="69" spans="1:10" ht="27.75" customHeight="1">
      <c r="A69" s="735" t="s">
        <v>299</v>
      </c>
      <c r="B69" s="736">
        <v>1202</v>
      </c>
      <c r="C69" s="743" t="str">
        <f>'I. Фін результат'!C77</f>
        <v>(    )</v>
      </c>
      <c r="D69" s="743" t="str">
        <f>'I. Фін результат'!D77</f>
        <v>(    )</v>
      </c>
      <c r="E69" s="743" t="str">
        <f>'I. Фін результат'!E77</f>
        <v>(    )</v>
      </c>
      <c r="F69" s="744">
        <f>'I. Фін результат'!F77</f>
        <v>0</v>
      </c>
      <c r="G69" s="737"/>
      <c r="H69" s="737"/>
      <c r="I69" s="737"/>
      <c r="J69" s="737"/>
    </row>
    <row r="70" spans="1:10" ht="24.95" customHeight="1">
      <c r="A70" s="747" t="s">
        <v>112</v>
      </c>
      <c r="B70" s="747"/>
      <c r="C70" s="747"/>
      <c r="D70" s="747"/>
      <c r="E70" s="747"/>
      <c r="F70" s="747"/>
      <c r="G70" s="747"/>
      <c r="H70" s="747"/>
      <c r="I70" s="747"/>
      <c r="J70" s="747"/>
    </row>
    <row r="71" spans="1:10" ht="52.5" customHeight="1">
      <c r="A71" s="748" t="s">
        <v>366</v>
      </c>
      <c r="B71" s="749">
        <v>2110</v>
      </c>
      <c r="C71" s="737">
        <f>'ІІ. Розр. з бюджетом'!C19</f>
        <v>2225</v>
      </c>
      <c r="D71" s="737">
        <f>'ІІ. Розр. з бюджетом'!D19</f>
        <v>1973</v>
      </c>
      <c r="E71" s="737">
        <f>'ІІ. Розр. з бюджетом'!E19</f>
        <v>2431</v>
      </c>
      <c r="F71" s="728">
        <f>'ІІ. Розр. з бюджетом'!F19</f>
        <v>2344</v>
      </c>
      <c r="G71" s="737">
        <f t="shared" ref="G71:G73" si="14">F71*105.3%</f>
        <v>2468.232</v>
      </c>
      <c r="H71" s="737">
        <f t="shared" ref="H71:I73" si="15">G71*105%</f>
        <v>2591.6435999999999</v>
      </c>
      <c r="I71" s="738">
        <f t="shared" si="15"/>
        <v>2721.2257800000002</v>
      </c>
      <c r="J71" s="739"/>
    </row>
    <row r="72" spans="1:10" ht="43.5" customHeight="1">
      <c r="A72" s="750" t="s">
        <v>367</v>
      </c>
      <c r="B72" s="751">
        <v>2120</v>
      </c>
      <c r="C72" s="737">
        <f>'ІІ. Розр. з бюджетом'!C27</f>
        <v>4281</v>
      </c>
      <c r="D72" s="737">
        <f>'ІІ. Розр. з бюджетом'!D27</f>
        <v>4751</v>
      </c>
      <c r="E72" s="737">
        <f>'ІІ. Розр. з бюджетом'!E27</f>
        <v>5208</v>
      </c>
      <c r="F72" s="728">
        <f>'ІІ. Розр. з бюджетом'!F27</f>
        <v>5592</v>
      </c>
      <c r="G72" s="737">
        <f t="shared" si="14"/>
        <v>5888.3759999999993</v>
      </c>
      <c r="H72" s="737">
        <f t="shared" si="15"/>
        <v>6182.7947999999997</v>
      </c>
      <c r="I72" s="738">
        <f t="shared" si="15"/>
        <v>6491.9345400000002</v>
      </c>
      <c r="J72" s="739"/>
    </row>
    <row r="73" spans="1:10" ht="33" customHeight="1">
      <c r="A73" s="748" t="s">
        <v>368</v>
      </c>
      <c r="B73" s="751">
        <v>2130</v>
      </c>
      <c r="C73" s="737">
        <f>'ІІ. Розр. з бюджетом'!C36</f>
        <v>4466</v>
      </c>
      <c r="D73" s="737">
        <f>'ІІ. Розр. з бюджетом'!D36</f>
        <v>5122</v>
      </c>
      <c r="E73" s="737">
        <f>'ІІ. Розр. з бюджетом'!E36</f>
        <v>5735</v>
      </c>
      <c r="F73" s="728">
        <f>'ІІ. Розр. з бюджетом'!F36</f>
        <v>6162</v>
      </c>
      <c r="G73" s="737">
        <f t="shared" si="14"/>
        <v>6488.5859999999993</v>
      </c>
      <c r="H73" s="737">
        <f t="shared" si="15"/>
        <v>6813.0153</v>
      </c>
      <c r="I73" s="738">
        <f t="shared" si="15"/>
        <v>7153.6660650000003</v>
      </c>
      <c r="J73" s="739"/>
    </row>
    <row r="74" spans="1:10" ht="30.75" customHeight="1">
      <c r="A74" s="752" t="s">
        <v>362</v>
      </c>
      <c r="B74" s="751">
        <v>2200</v>
      </c>
      <c r="C74" s="741">
        <f>'ІІ. Розр. з бюджетом'!C43</f>
        <v>10972</v>
      </c>
      <c r="D74" s="741">
        <f>'ІІ. Розр. з бюджетом'!D43</f>
        <v>11846</v>
      </c>
      <c r="E74" s="741">
        <f>'ІІ. Розр. з бюджетом'!E43</f>
        <v>13374</v>
      </c>
      <c r="F74" s="742">
        <f>'ІІ. Розр. з бюджетом'!F43</f>
        <v>14098</v>
      </c>
      <c r="G74" s="741">
        <f>SUM(G71:G73)</f>
        <v>14845.194</v>
      </c>
      <c r="H74" s="741">
        <f t="shared" ref="H74:I74" si="16">SUM(H71:H73)</f>
        <v>15587.453699999998</v>
      </c>
      <c r="I74" s="741">
        <f t="shared" si="16"/>
        <v>16366.826385</v>
      </c>
      <c r="J74" s="737"/>
    </row>
    <row r="75" spans="1:10" ht="24.95" customHeight="1">
      <c r="A75" s="747" t="s">
        <v>111</v>
      </c>
      <c r="B75" s="747"/>
      <c r="C75" s="747"/>
      <c r="D75" s="747"/>
      <c r="E75" s="747"/>
      <c r="F75" s="747"/>
      <c r="G75" s="747"/>
      <c r="H75" s="747"/>
      <c r="I75" s="747"/>
      <c r="J75" s="747"/>
    </row>
    <row r="76" spans="1:10" ht="30.75" customHeight="1">
      <c r="A76" s="752" t="s">
        <v>215</v>
      </c>
      <c r="B76" s="751">
        <v>3405</v>
      </c>
      <c r="C76" s="741">
        <f>'ІІІ. Рух грош. коштів'!C66</f>
        <v>458</v>
      </c>
      <c r="D76" s="741">
        <f>'ІІІ. Рух грош. коштів'!D66</f>
        <v>393</v>
      </c>
      <c r="E76" s="741">
        <f>'ІІІ. Рух грош. коштів'!E66</f>
        <v>1258</v>
      </c>
      <c r="F76" s="742">
        <f>'ІІІ. Рух грош. коштів'!F66</f>
        <v>1424</v>
      </c>
      <c r="G76" s="737" t="s">
        <v>151</v>
      </c>
      <c r="H76" s="737" t="s">
        <v>151</v>
      </c>
      <c r="I76" s="737" t="s">
        <v>151</v>
      </c>
      <c r="J76" s="737" t="s">
        <v>151</v>
      </c>
    </row>
    <row r="77" spans="1:10" ht="27.75" customHeight="1">
      <c r="A77" s="735" t="s">
        <v>284</v>
      </c>
      <c r="B77" s="749">
        <v>3030</v>
      </c>
      <c r="C77" s="737">
        <f>'ІІІ. Рух грош. коштів'!C12</f>
        <v>0</v>
      </c>
      <c r="D77" s="737">
        <f>'ІІІ. Рух грош. коштів'!D12</f>
        <v>0</v>
      </c>
      <c r="E77" s="737">
        <f>'ІІІ. Рух грош. коштів'!E12</f>
        <v>0</v>
      </c>
      <c r="F77" s="728">
        <f>'ІІІ. Рух грош. коштів'!F12</f>
        <v>0</v>
      </c>
      <c r="G77" s="737"/>
      <c r="H77" s="737"/>
      <c r="I77" s="737"/>
      <c r="J77" s="737"/>
    </row>
    <row r="78" spans="1:10" ht="27.75" customHeight="1">
      <c r="A78" s="735" t="s">
        <v>216</v>
      </c>
      <c r="B78" s="749">
        <v>3195</v>
      </c>
      <c r="C78" s="737">
        <f>'ІІІ. Рух грош. коштів'!C34</f>
        <v>4125</v>
      </c>
      <c r="D78" s="737">
        <f>'ІІІ. Рух грош. коштів'!D34</f>
        <v>2719</v>
      </c>
      <c r="E78" s="737">
        <f>'ІІІ. Рух грош. коштів'!E34</f>
        <v>3878</v>
      </c>
      <c r="F78" s="728">
        <f>'ІІІ. Рух грош. коштів'!F34</f>
        <v>2831</v>
      </c>
      <c r="G78" s="737" t="s">
        <v>151</v>
      </c>
      <c r="H78" s="737" t="s">
        <v>151</v>
      </c>
      <c r="I78" s="737" t="s">
        <v>151</v>
      </c>
      <c r="J78" s="737" t="s">
        <v>151</v>
      </c>
    </row>
    <row r="79" spans="1:10" ht="27.75" customHeight="1">
      <c r="A79" s="735" t="s">
        <v>115</v>
      </c>
      <c r="B79" s="749">
        <v>3295</v>
      </c>
      <c r="C79" s="737">
        <f>'ІІІ. Рух грош. коштів'!C52</f>
        <v>-5336</v>
      </c>
      <c r="D79" s="737">
        <f>'ІІІ. Рух грош. коштів'!D52</f>
        <v>-3605</v>
      </c>
      <c r="E79" s="737">
        <f>'ІІІ. Рух грош. коштів'!E52</f>
        <v>-4898</v>
      </c>
      <c r="F79" s="728">
        <f>'ІІІ. Рух грош. коштів'!F52</f>
        <v>-1700</v>
      </c>
      <c r="G79" s="737" t="s">
        <v>151</v>
      </c>
      <c r="H79" s="737" t="s">
        <v>151</v>
      </c>
      <c r="I79" s="737" t="s">
        <v>151</v>
      </c>
      <c r="J79" s="737" t="s">
        <v>151</v>
      </c>
    </row>
    <row r="80" spans="1:10" ht="27.75" customHeight="1">
      <c r="A80" s="735" t="s">
        <v>217</v>
      </c>
      <c r="B80" s="749">
        <v>3395</v>
      </c>
      <c r="C80" s="737">
        <f>'ІІІ. Рух грош. коштів'!C64</f>
        <v>2011</v>
      </c>
      <c r="D80" s="737">
        <f>'ІІІ. Рух грош. коштів'!D64</f>
        <v>1172</v>
      </c>
      <c r="E80" s="737">
        <f>'ІІІ. Рух грош. коштів'!E64</f>
        <v>1186</v>
      </c>
      <c r="F80" s="728">
        <f>'ІІІ. Рух грош. коштів'!F64</f>
        <v>-1878</v>
      </c>
      <c r="G80" s="737" t="s">
        <v>151</v>
      </c>
      <c r="H80" s="737" t="s">
        <v>151</v>
      </c>
      <c r="I80" s="737" t="s">
        <v>151</v>
      </c>
      <c r="J80" s="737" t="s">
        <v>151</v>
      </c>
    </row>
    <row r="81" spans="1:10" ht="27.75" customHeight="1">
      <c r="A81" s="735" t="s">
        <v>119</v>
      </c>
      <c r="B81" s="749">
        <v>3410</v>
      </c>
      <c r="C81" s="737">
        <f>'ІІІ. Рух грош. коштів'!C67</f>
        <v>0</v>
      </c>
      <c r="D81" s="737">
        <f>'ІІІ. Рух грош. коштів'!D67</f>
        <v>0</v>
      </c>
      <c r="E81" s="737">
        <f>'ІІІ. Рух грош. коштів'!E67</f>
        <v>0</v>
      </c>
      <c r="F81" s="728">
        <f>'ІІІ. Рух грош. коштів'!F67</f>
        <v>0</v>
      </c>
      <c r="G81" s="737" t="s">
        <v>151</v>
      </c>
      <c r="H81" s="737" t="s">
        <v>151</v>
      </c>
      <c r="I81" s="737" t="s">
        <v>151</v>
      </c>
      <c r="J81" s="737" t="s">
        <v>151</v>
      </c>
    </row>
    <row r="82" spans="1:10" ht="30.75" customHeight="1">
      <c r="A82" s="752" t="s">
        <v>218</v>
      </c>
      <c r="B82" s="751">
        <v>3415</v>
      </c>
      <c r="C82" s="741">
        <f>SUM(C76,C78:C81)</f>
        <v>1258</v>
      </c>
      <c r="D82" s="741">
        <f>SUM(D76,D78:D81)</f>
        <v>679</v>
      </c>
      <c r="E82" s="741">
        <f>SUM(E76,E78:E81)</f>
        <v>1424</v>
      </c>
      <c r="F82" s="742">
        <f>SUM(F76,F78:F81)</f>
        <v>677</v>
      </c>
      <c r="G82" s="737" t="s">
        <v>151</v>
      </c>
      <c r="H82" s="737" t="s">
        <v>151</v>
      </c>
      <c r="I82" s="737" t="s">
        <v>151</v>
      </c>
      <c r="J82" s="737" t="s">
        <v>151</v>
      </c>
    </row>
    <row r="83" spans="1:10" ht="24.95" customHeight="1">
      <c r="A83" s="753" t="s">
        <v>145</v>
      </c>
      <c r="B83" s="753"/>
      <c r="C83" s="753"/>
      <c r="D83" s="753"/>
      <c r="E83" s="753"/>
      <c r="F83" s="753"/>
      <c r="G83" s="753"/>
      <c r="H83" s="753"/>
      <c r="I83" s="753"/>
      <c r="J83" s="753"/>
    </row>
    <row r="84" spans="1:10" ht="27.75" customHeight="1">
      <c r="A84" s="754" t="s">
        <v>144</v>
      </c>
      <c r="B84" s="755">
        <v>4000</v>
      </c>
      <c r="C84" s="742">
        <f>'IV. Кап. інвестиції'!C7</f>
        <v>9796</v>
      </c>
      <c r="D84" s="742">
        <f>'IV. Кап. інвестиції'!D7</f>
        <v>3605</v>
      </c>
      <c r="E84" s="742">
        <f>'IV. Кап. інвестиції'!E7</f>
        <v>4898</v>
      </c>
      <c r="F84" s="742">
        <f>'IV. Кап. інвестиції'!F7</f>
        <v>1700</v>
      </c>
      <c r="G84" s="742"/>
      <c r="H84" s="742"/>
      <c r="I84" s="742"/>
      <c r="J84" s="728"/>
    </row>
    <row r="85" spans="1:10" ht="24.95" customHeight="1">
      <c r="A85" s="756" t="s">
        <v>148</v>
      </c>
      <c r="B85" s="756"/>
      <c r="C85" s="756"/>
      <c r="D85" s="756"/>
      <c r="E85" s="756"/>
      <c r="F85" s="756"/>
      <c r="G85" s="756"/>
      <c r="H85" s="756"/>
      <c r="I85" s="756"/>
      <c r="J85" s="756"/>
    </row>
    <row r="86" spans="1:10" ht="27.75" customHeight="1">
      <c r="A86" s="757" t="s">
        <v>219</v>
      </c>
      <c r="B86" s="755">
        <v>5040</v>
      </c>
      <c r="C86" s="758">
        <f t="shared" ref="C86:J86" si="17">(C67/C46)*100</f>
        <v>3.1515036972288502</v>
      </c>
      <c r="D86" s="758">
        <f t="shared" si="17"/>
        <v>1.6509656146961846</v>
      </c>
      <c r="E86" s="758">
        <f t="shared" si="17"/>
        <v>1.3146718146718146</v>
      </c>
      <c r="F86" s="758">
        <f t="shared" si="17"/>
        <v>1.2384648235141207</v>
      </c>
      <c r="G86" s="758">
        <f t="shared" si="17"/>
        <v>1.2384648235141207</v>
      </c>
      <c r="H86" s="758">
        <f t="shared" si="17"/>
        <v>1.2384648235141202</v>
      </c>
      <c r="I86" s="758">
        <f t="shared" si="17"/>
        <v>1.2384648235141205</v>
      </c>
      <c r="J86" s="728" t="e">
        <f t="shared" si="17"/>
        <v>#DIV/0!</v>
      </c>
    </row>
    <row r="87" spans="1:10" ht="27.75" customHeight="1">
      <c r="A87" s="757" t="s">
        <v>220</v>
      </c>
      <c r="B87" s="755">
        <v>5020</v>
      </c>
      <c r="C87" s="758">
        <f>(C67/C98)*100</f>
        <v>3.7468752633205065</v>
      </c>
      <c r="D87" s="758">
        <f t="shared" ref="D87:F87" si="18">(D67/D98)*100</f>
        <v>1.988596068196647</v>
      </c>
      <c r="E87" s="758">
        <f t="shared" si="18"/>
        <v>1.8088610284742881</v>
      </c>
      <c r="F87" s="758">
        <f t="shared" si="18"/>
        <v>1.8214588055381085</v>
      </c>
      <c r="G87" s="728" t="s">
        <v>151</v>
      </c>
      <c r="H87" s="728" t="s">
        <v>151</v>
      </c>
      <c r="I87" s="728" t="s">
        <v>151</v>
      </c>
      <c r="J87" s="728" t="s">
        <v>151</v>
      </c>
    </row>
    <row r="88" spans="1:10" ht="27.75" customHeight="1">
      <c r="A88" s="757" t="s">
        <v>221</v>
      </c>
      <c r="B88" s="755">
        <v>5030</v>
      </c>
      <c r="C88" s="758">
        <f>(C67/C99)*100</f>
        <v>5.5396370582617003</v>
      </c>
      <c r="D88" s="758">
        <f t="shared" ref="D88:F88" si="19">(D67/D99)*100</f>
        <v>2.8405867574357724</v>
      </c>
      <c r="E88" s="758">
        <f t="shared" si="19"/>
        <v>2.6995956552763021</v>
      </c>
      <c r="F88" s="758">
        <f t="shared" si="19"/>
        <v>2.5974531718524863</v>
      </c>
      <c r="G88" s="728" t="s">
        <v>151</v>
      </c>
      <c r="H88" s="728" t="s">
        <v>151</v>
      </c>
      <c r="I88" s="728" t="s">
        <v>151</v>
      </c>
      <c r="J88" s="728" t="s">
        <v>151</v>
      </c>
    </row>
    <row r="89" spans="1:10" ht="27.75" customHeight="1">
      <c r="A89" s="757" t="s">
        <v>155</v>
      </c>
      <c r="B89" s="755">
        <v>5110</v>
      </c>
      <c r="C89" s="758">
        <f>C99/C102</f>
        <v>2.0900017358097553</v>
      </c>
      <c r="D89" s="758">
        <f t="shared" ref="D89:F89" si="20">D99/D102</f>
        <v>2.3340584507708315</v>
      </c>
      <c r="E89" s="758">
        <f t="shared" si="20"/>
        <v>2.0307518918048624</v>
      </c>
      <c r="F89" s="758">
        <f t="shared" si="20"/>
        <v>2.3472577696526509</v>
      </c>
      <c r="G89" s="728" t="s">
        <v>151</v>
      </c>
      <c r="H89" s="728" t="s">
        <v>151</v>
      </c>
      <c r="I89" s="728" t="s">
        <v>151</v>
      </c>
      <c r="J89" s="728" t="s">
        <v>151</v>
      </c>
    </row>
    <row r="90" spans="1:10" ht="27.75" customHeight="1">
      <c r="A90" s="757" t="s">
        <v>222</v>
      </c>
      <c r="B90" s="755">
        <v>5220</v>
      </c>
      <c r="C90" s="758">
        <f>C95/C94</f>
        <v>0.41010636340215673</v>
      </c>
      <c r="D90" s="758">
        <f t="shared" ref="D90:F90" si="21">D95/D94</f>
        <v>0.3760021201881667</v>
      </c>
      <c r="E90" s="758">
        <f t="shared" si="21"/>
        <v>0.41916451063292737</v>
      </c>
      <c r="F90" s="758">
        <f t="shared" si="21"/>
        <v>0.43151464334910461</v>
      </c>
      <c r="G90" s="728" t="s">
        <v>151</v>
      </c>
      <c r="H90" s="728" t="s">
        <v>151</v>
      </c>
      <c r="I90" s="728" t="s">
        <v>151</v>
      </c>
      <c r="J90" s="728" t="s">
        <v>151</v>
      </c>
    </row>
    <row r="91" spans="1:10" ht="33.75" customHeight="1">
      <c r="A91" s="759" t="s">
        <v>147</v>
      </c>
      <c r="B91" s="759"/>
      <c r="C91" s="759"/>
      <c r="D91" s="759"/>
      <c r="E91" s="759"/>
      <c r="F91" s="759"/>
      <c r="G91" s="759"/>
      <c r="H91" s="759"/>
      <c r="I91" s="759"/>
      <c r="J91" s="759"/>
    </row>
    <row r="92" spans="1:10" ht="27.75" customHeight="1">
      <c r="A92" s="754" t="s">
        <v>223</v>
      </c>
      <c r="B92" s="755">
        <v>6000</v>
      </c>
      <c r="C92" s="742">
        <v>31095</v>
      </c>
      <c r="D92" s="742">
        <v>33331</v>
      </c>
      <c r="E92" s="742">
        <v>33612</v>
      </c>
      <c r="F92" s="742">
        <v>34312</v>
      </c>
      <c r="G92" s="742" t="s">
        <v>151</v>
      </c>
      <c r="H92" s="742" t="s">
        <v>151</v>
      </c>
      <c r="I92" s="742" t="s">
        <v>151</v>
      </c>
      <c r="J92" s="728" t="s">
        <v>151</v>
      </c>
    </row>
    <row r="93" spans="1:10" ht="27.75" customHeight="1">
      <c r="A93" s="757" t="s">
        <v>301</v>
      </c>
      <c r="B93" s="755">
        <v>6001</v>
      </c>
      <c r="C93" s="728">
        <f>C94-C95</f>
        <v>16028</v>
      </c>
      <c r="D93" s="728">
        <f>D94-D95</f>
        <v>18836</v>
      </c>
      <c r="E93" s="728">
        <f>E94-E95</f>
        <v>18409</v>
      </c>
      <c r="F93" s="728">
        <f>F94-F95</f>
        <v>18984</v>
      </c>
      <c r="G93" s="728" t="s">
        <v>151</v>
      </c>
      <c r="H93" s="728" t="s">
        <v>151</v>
      </c>
      <c r="I93" s="728" t="s">
        <v>151</v>
      </c>
      <c r="J93" s="728" t="s">
        <v>151</v>
      </c>
    </row>
    <row r="94" spans="1:10" ht="27.75" customHeight="1">
      <c r="A94" s="757" t="s">
        <v>224</v>
      </c>
      <c r="B94" s="755">
        <v>6002</v>
      </c>
      <c r="C94" s="728">
        <v>27171</v>
      </c>
      <c r="D94" s="728">
        <v>30186</v>
      </c>
      <c r="E94" s="728">
        <v>31694</v>
      </c>
      <c r="F94" s="728">
        <f>33394</f>
        <v>33394</v>
      </c>
      <c r="G94" s="728" t="s">
        <v>151</v>
      </c>
      <c r="H94" s="728" t="s">
        <v>151</v>
      </c>
      <c r="I94" s="728" t="s">
        <v>151</v>
      </c>
      <c r="J94" s="728" t="s">
        <v>151</v>
      </c>
    </row>
    <row r="95" spans="1:10" ht="27.75" customHeight="1">
      <c r="A95" s="757" t="s">
        <v>225</v>
      </c>
      <c r="B95" s="755">
        <v>6003</v>
      </c>
      <c r="C95" s="728">
        <v>11143</v>
      </c>
      <c r="D95" s="728">
        <v>11350</v>
      </c>
      <c r="E95" s="728">
        <v>13285</v>
      </c>
      <c r="F95" s="728">
        <v>14410</v>
      </c>
      <c r="G95" s="728" t="s">
        <v>151</v>
      </c>
      <c r="H95" s="728" t="s">
        <v>151</v>
      </c>
      <c r="I95" s="728" t="s">
        <v>151</v>
      </c>
      <c r="J95" s="728" t="s">
        <v>151</v>
      </c>
    </row>
    <row r="96" spans="1:10" ht="27.75" customHeight="1">
      <c r="A96" s="754" t="s">
        <v>226</v>
      </c>
      <c r="B96" s="755">
        <v>6010</v>
      </c>
      <c r="C96" s="742">
        <v>4508</v>
      </c>
      <c r="D96" s="742">
        <v>1920</v>
      </c>
      <c r="E96" s="742">
        <v>4036</v>
      </c>
      <c r="F96" s="742">
        <v>2307</v>
      </c>
      <c r="G96" s="742" t="s">
        <v>151</v>
      </c>
      <c r="H96" s="742" t="s">
        <v>151</v>
      </c>
      <c r="I96" s="742" t="s">
        <v>151</v>
      </c>
      <c r="J96" s="728" t="s">
        <v>151</v>
      </c>
    </row>
    <row r="97" spans="1:10" ht="27.75" customHeight="1">
      <c r="A97" s="757" t="s">
        <v>302</v>
      </c>
      <c r="B97" s="755">
        <v>6011</v>
      </c>
      <c r="C97" s="728">
        <v>1258</v>
      </c>
      <c r="D97" s="728">
        <v>679</v>
      </c>
      <c r="E97" s="728">
        <v>1424</v>
      </c>
      <c r="F97" s="728">
        <v>677</v>
      </c>
      <c r="G97" s="728" t="s">
        <v>151</v>
      </c>
      <c r="H97" s="728" t="s">
        <v>151</v>
      </c>
      <c r="I97" s="728" t="s">
        <v>151</v>
      </c>
      <c r="J97" s="728" t="s">
        <v>151</v>
      </c>
    </row>
    <row r="98" spans="1:10" ht="27.75" customHeight="1">
      <c r="A98" s="754" t="s">
        <v>169</v>
      </c>
      <c r="B98" s="755">
        <v>6020</v>
      </c>
      <c r="C98" s="742">
        <f>C92+C96</f>
        <v>35603</v>
      </c>
      <c r="D98" s="742">
        <f t="shared" ref="D98:F98" si="22">D92+D96</f>
        <v>35251</v>
      </c>
      <c r="E98" s="742">
        <f t="shared" ref="E98" si="23">E92+E96</f>
        <v>37648</v>
      </c>
      <c r="F98" s="742">
        <f t="shared" si="22"/>
        <v>36619</v>
      </c>
      <c r="G98" s="742" t="s">
        <v>151</v>
      </c>
      <c r="H98" s="742" t="s">
        <v>151</v>
      </c>
      <c r="I98" s="742" t="s">
        <v>151</v>
      </c>
      <c r="J98" s="728" t="s">
        <v>151</v>
      </c>
    </row>
    <row r="99" spans="1:10" ht="27.75" customHeight="1">
      <c r="A99" s="754" t="s">
        <v>109</v>
      </c>
      <c r="B99" s="755">
        <v>6030</v>
      </c>
      <c r="C99" s="742">
        <v>24081</v>
      </c>
      <c r="D99" s="742">
        <v>24678</v>
      </c>
      <c r="E99" s="742">
        <v>25226</v>
      </c>
      <c r="F99" s="742">
        <v>25679</v>
      </c>
      <c r="G99" s="728" t="s">
        <v>151</v>
      </c>
      <c r="H99" s="728" t="s">
        <v>151</v>
      </c>
      <c r="I99" s="728" t="s">
        <v>151</v>
      </c>
      <c r="J99" s="728"/>
    </row>
    <row r="100" spans="1:10" ht="27.75" customHeight="1">
      <c r="A100" s="757" t="s">
        <v>120</v>
      </c>
      <c r="B100" s="755">
        <v>6040</v>
      </c>
      <c r="C100" s="728">
        <v>4388</v>
      </c>
      <c r="D100" s="728">
        <v>5347</v>
      </c>
      <c r="E100" s="728">
        <v>5447</v>
      </c>
      <c r="F100" s="728">
        <v>3859</v>
      </c>
      <c r="G100" s="728" t="s">
        <v>151</v>
      </c>
      <c r="H100" s="728" t="s">
        <v>151</v>
      </c>
      <c r="I100" s="728" t="s">
        <v>151</v>
      </c>
      <c r="J100" s="728" t="s">
        <v>151</v>
      </c>
    </row>
    <row r="101" spans="1:10" ht="27.75" customHeight="1">
      <c r="A101" s="757" t="s">
        <v>121</v>
      </c>
      <c r="B101" s="755">
        <v>6050</v>
      </c>
      <c r="C101" s="728">
        <v>7134</v>
      </c>
      <c r="D101" s="728">
        <v>5226</v>
      </c>
      <c r="E101" s="728">
        <v>6975</v>
      </c>
      <c r="F101" s="728">
        <v>7081</v>
      </c>
      <c r="G101" s="728" t="s">
        <v>151</v>
      </c>
      <c r="H101" s="728" t="s">
        <v>151</v>
      </c>
      <c r="I101" s="728" t="s">
        <v>151</v>
      </c>
      <c r="J101" s="728" t="s">
        <v>151</v>
      </c>
    </row>
    <row r="102" spans="1:10" ht="27.75" customHeight="1">
      <c r="A102" s="754" t="s">
        <v>168</v>
      </c>
      <c r="B102" s="755">
        <v>6060</v>
      </c>
      <c r="C102" s="742">
        <f>SUM(C100:C101)</f>
        <v>11522</v>
      </c>
      <c r="D102" s="742">
        <f>SUM(D100:D101)</f>
        <v>10573</v>
      </c>
      <c r="E102" s="742">
        <f>SUM(E100:E101)</f>
        <v>12422</v>
      </c>
      <c r="F102" s="742">
        <f>SUM(F100:F101)</f>
        <v>10940</v>
      </c>
      <c r="G102" s="742" t="s">
        <v>151</v>
      </c>
      <c r="H102" s="742" t="s">
        <v>151</v>
      </c>
      <c r="I102" s="742" t="s">
        <v>151</v>
      </c>
      <c r="J102" s="728" t="s">
        <v>151</v>
      </c>
    </row>
    <row r="103" spans="1:10" ht="27.75" customHeight="1">
      <c r="A103" s="757" t="s">
        <v>303</v>
      </c>
      <c r="B103" s="755">
        <v>6070</v>
      </c>
      <c r="C103" s="728"/>
      <c r="D103" s="728"/>
      <c r="E103" s="728"/>
      <c r="F103" s="728"/>
      <c r="G103" s="728" t="s">
        <v>151</v>
      </c>
      <c r="H103" s="728" t="s">
        <v>151</v>
      </c>
      <c r="I103" s="728" t="s">
        <v>151</v>
      </c>
      <c r="J103" s="728"/>
    </row>
    <row r="104" spans="1:10" ht="27.75" customHeight="1">
      <c r="A104" s="757" t="s">
        <v>304</v>
      </c>
      <c r="B104" s="755">
        <v>6080</v>
      </c>
      <c r="C104" s="728">
        <v>143</v>
      </c>
      <c r="D104" s="728">
        <v>143</v>
      </c>
      <c r="E104" s="728">
        <v>0</v>
      </c>
      <c r="F104" s="728">
        <v>3859</v>
      </c>
      <c r="G104" s="728" t="s">
        <v>151</v>
      </c>
      <c r="H104" s="728" t="s">
        <v>151</v>
      </c>
      <c r="I104" s="728" t="s">
        <v>151</v>
      </c>
      <c r="J104" s="728" t="s">
        <v>151</v>
      </c>
    </row>
    <row r="105" spans="1:10" ht="27.75" customHeight="1">
      <c r="A105" s="754" t="s">
        <v>344</v>
      </c>
      <c r="B105" s="755">
        <v>6090</v>
      </c>
      <c r="C105" s="742">
        <f>C99+C102</f>
        <v>35603</v>
      </c>
      <c r="D105" s="742">
        <f t="shared" ref="D105:F105" si="24">D99+D102</f>
        <v>35251</v>
      </c>
      <c r="E105" s="742">
        <f t="shared" ref="E105" si="25">E99+E102</f>
        <v>37648</v>
      </c>
      <c r="F105" s="742">
        <f t="shared" si="24"/>
        <v>36619</v>
      </c>
      <c r="G105" s="728" t="s">
        <v>151</v>
      </c>
      <c r="H105" s="728" t="s">
        <v>151</v>
      </c>
      <c r="I105" s="728" t="s">
        <v>151</v>
      </c>
      <c r="J105" s="728"/>
    </row>
    <row r="106" spans="1:10" ht="27.75" customHeight="1">
      <c r="A106" s="754" t="s">
        <v>345</v>
      </c>
      <c r="B106" s="755">
        <v>6099</v>
      </c>
      <c r="C106" s="760">
        <f>C98-C105</f>
        <v>0</v>
      </c>
      <c r="D106" s="742">
        <f>D98-D105</f>
        <v>0</v>
      </c>
      <c r="E106" s="742">
        <f>E98-E105</f>
        <v>0</v>
      </c>
      <c r="F106" s="742">
        <f>F98-F105</f>
        <v>0</v>
      </c>
      <c r="G106" s="742" t="s">
        <v>151</v>
      </c>
      <c r="H106" s="742" t="s">
        <v>151</v>
      </c>
      <c r="I106" s="742" t="s">
        <v>151</v>
      </c>
      <c r="J106" s="728" t="s">
        <v>151</v>
      </c>
    </row>
    <row r="107" spans="1:10" s="249" customFormat="1" ht="33.75" customHeight="1">
      <c r="A107" s="747" t="s">
        <v>227</v>
      </c>
      <c r="B107" s="747"/>
      <c r="C107" s="747"/>
      <c r="D107" s="747"/>
      <c r="E107" s="747"/>
      <c r="F107" s="747"/>
      <c r="G107" s="747"/>
      <c r="H107" s="747"/>
      <c r="I107" s="747"/>
      <c r="J107" s="747"/>
    </row>
    <row r="108" spans="1:10" ht="47.25" customHeight="1">
      <c r="A108" s="740" t="s">
        <v>285</v>
      </c>
      <c r="B108" s="761" t="s">
        <v>228</v>
      </c>
      <c r="C108" s="741">
        <f t="shared" ref="C108:J108" si="26">SUM(C109:C111)</f>
        <v>2988</v>
      </c>
      <c r="D108" s="741">
        <f t="shared" si="26"/>
        <v>2190</v>
      </c>
      <c r="E108" s="741">
        <f t="shared" si="26"/>
        <v>2190</v>
      </c>
      <c r="F108" s="762" t="e">
        <f t="shared" si="26"/>
        <v>#REF!</v>
      </c>
      <c r="G108" s="741">
        <f t="shared" si="26"/>
        <v>0</v>
      </c>
      <c r="H108" s="741">
        <f t="shared" si="26"/>
        <v>0</v>
      </c>
      <c r="I108" s="741">
        <f t="shared" si="26"/>
        <v>0</v>
      </c>
      <c r="J108" s="737">
        <f t="shared" si="26"/>
        <v>0</v>
      </c>
    </row>
    <row r="109" spans="1:10" ht="27.75" customHeight="1">
      <c r="A109" s="735" t="s">
        <v>305</v>
      </c>
      <c r="B109" s="761" t="s">
        <v>229</v>
      </c>
      <c r="C109" s="737">
        <v>2988</v>
      </c>
      <c r="D109" s="737">
        <v>2190</v>
      </c>
      <c r="E109" s="737">
        <v>2190</v>
      </c>
      <c r="F109" s="763" t="e">
        <f>#REF!</f>
        <v>#REF!</v>
      </c>
      <c r="G109" s="737"/>
      <c r="H109" s="737"/>
      <c r="I109" s="737"/>
      <c r="J109" s="737"/>
    </row>
    <row r="110" spans="1:10" ht="27.75" customHeight="1">
      <c r="A110" s="735" t="s">
        <v>306</v>
      </c>
      <c r="B110" s="761" t="s">
        <v>230</v>
      </c>
      <c r="C110" s="737"/>
      <c r="D110" s="737"/>
      <c r="E110" s="737"/>
      <c r="F110" s="763" t="e">
        <f>#REF!</f>
        <v>#REF!</v>
      </c>
      <c r="G110" s="737"/>
      <c r="H110" s="737"/>
      <c r="I110" s="737"/>
      <c r="J110" s="737"/>
    </row>
    <row r="111" spans="1:10" ht="27.75" customHeight="1">
      <c r="A111" s="735" t="s">
        <v>307</v>
      </c>
      <c r="B111" s="761" t="s">
        <v>231</v>
      </c>
      <c r="C111" s="737"/>
      <c r="D111" s="737"/>
      <c r="E111" s="737"/>
      <c r="F111" s="763" t="e">
        <f>#REF!</f>
        <v>#REF!</v>
      </c>
      <c r="G111" s="737"/>
      <c r="H111" s="737"/>
      <c r="I111" s="737"/>
      <c r="J111" s="737"/>
    </row>
    <row r="112" spans="1:10" ht="44.25" customHeight="1">
      <c r="A112" s="740" t="s">
        <v>286</v>
      </c>
      <c r="B112" s="761" t="s">
        <v>232</v>
      </c>
      <c r="C112" s="742">
        <f t="shared" ref="C112:J112" si="27">SUM(C113:C115)</f>
        <v>732</v>
      </c>
      <c r="D112" s="742">
        <f t="shared" si="27"/>
        <v>1231</v>
      </c>
      <c r="E112" s="742">
        <f t="shared" si="27"/>
        <v>1231</v>
      </c>
      <c r="F112" s="742">
        <f t="shared" si="27"/>
        <v>1488</v>
      </c>
      <c r="G112" s="742">
        <f t="shared" si="27"/>
        <v>1451</v>
      </c>
      <c r="H112" s="742">
        <f t="shared" si="27"/>
        <v>1036</v>
      </c>
      <c r="I112" s="742">
        <f t="shared" si="27"/>
        <v>886</v>
      </c>
      <c r="J112" s="737">
        <f t="shared" si="27"/>
        <v>0</v>
      </c>
    </row>
    <row r="113" spans="1:10" ht="27.75" customHeight="1">
      <c r="A113" s="735" t="s">
        <v>305</v>
      </c>
      <c r="B113" s="761" t="s">
        <v>233</v>
      </c>
      <c r="C113" s="728">
        <v>552</v>
      </c>
      <c r="D113" s="728">
        <v>1088</v>
      </c>
      <c r="E113" s="728">
        <v>1088</v>
      </c>
      <c r="F113" s="728"/>
      <c r="G113" s="728"/>
      <c r="H113" s="728"/>
      <c r="I113" s="728"/>
      <c r="J113" s="737"/>
    </row>
    <row r="114" spans="1:10" ht="27.75" customHeight="1">
      <c r="A114" s="735" t="s">
        <v>306</v>
      </c>
      <c r="B114" s="761" t="s">
        <v>234</v>
      </c>
      <c r="C114" s="728"/>
      <c r="D114" s="728"/>
      <c r="E114" s="728"/>
      <c r="F114" s="728">
        <v>1488</v>
      </c>
      <c r="G114" s="728">
        <v>1451</v>
      </c>
      <c r="H114" s="728">
        <v>1036</v>
      </c>
      <c r="I114" s="728">
        <v>886</v>
      </c>
      <c r="J114" s="737"/>
    </row>
    <row r="115" spans="1:10" ht="27.75" customHeight="1">
      <c r="A115" s="735" t="s">
        <v>307</v>
      </c>
      <c r="B115" s="761" t="s">
        <v>235</v>
      </c>
      <c r="C115" s="728">
        <v>180</v>
      </c>
      <c r="D115" s="728">
        <v>143</v>
      </c>
      <c r="E115" s="728">
        <v>143</v>
      </c>
      <c r="F115" s="728"/>
      <c r="G115" s="728"/>
      <c r="H115" s="728"/>
      <c r="I115" s="728"/>
      <c r="J115" s="737"/>
    </row>
    <row r="116" spans="1:10" ht="31.5" customHeight="1">
      <c r="A116" s="747" t="s">
        <v>236</v>
      </c>
      <c r="B116" s="747"/>
      <c r="C116" s="747"/>
      <c r="D116" s="747"/>
      <c r="E116" s="747"/>
      <c r="F116" s="747"/>
      <c r="G116" s="747"/>
      <c r="H116" s="747"/>
      <c r="I116" s="747"/>
      <c r="J116" s="747"/>
    </row>
    <row r="117" spans="1:10" s="225" customFormat="1" ht="84" customHeight="1">
      <c r="A117" s="752" t="s">
        <v>433</v>
      </c>
      <c r="B117" s="761" t="s">
        <v>237</v>
      </c>
      <c r="C117" s="741">
        <f>SUM(C118:C120)</f>
        <v>228</v>
      </c>
      <c r="D117" s="741">
        <f>SUM(D118:D120)</f>
        <v>230</v>
      </c>
      <c r="E117" s="741">
        <f>SUM(E118:E120)</f>
        <v>214</v>
      </c>
      <c r="F117" s="742">
        <f>SUM(F118:F120)</f>
        <v>214</v>
      </c>
      <c r="G117" s="737" t="s">
        <v>151</v>
      </c>
      <c r="H117" s="737" t="s">
        <v>151</v>
      </c>
      <c r="I117" s="737" t="s">
        <v>151</v>
      </c>
      <c r="J117" s="737" t="s">
        <v>151</v>
      </c>
    </row>
    <row r="118" spans="1:10" ht="27.75" customHeight="1">
      <c r="A118" s="735" t="s">
        <v>164</v>
      </c>
      <c r="B118" s="761" t="s">
        <v>238</v>
      </c>
      <c r="C118" s="737">
        <v>1</v>
      </c>
      <c r="D118" s="737">
        <v>1</v>
      </c>
      <c r="E118" s="737">
        <v>1</v>
      </c>
      <c r="F118" s="728">
        <v>1</v>
      </c>
      <c r="G118" s="737" t="s">
        <v>151</v>
      </c>
      <c r="H118" s="737" t="s">
        <v>151</v>
      </c>
      <c r="I118" s="737" t="s">
        <v>151</v>
      </c>
      <c r="J118" s="737" t="s">
        <v>151</v>
      </c>
    </row>
    <row r="119" spans="1:10" ht="27.75" customHeight="1">
      <c r="A119" s="735" t="s">
        <v>173</v>
      </c>
      <c r="B119" s="761" t="s">
        <v>239</v>
      </c>
      <c r="C119" s="737">
        <v>13</v>
      </c>
      <c r="D119" s="737">
        <v>11</v>
      </c>
      <c r="E119" s="737">
        <v>11</v>
      </c>
      <c r="F119" s="728">
        <v>11</v>
      </c>
      <c r="G119" s="737" t="s">
        <v>151</v>
      </c>
      <c r="H119" s="737" t="s">
        <v>151</v>
      </c>
      <c r="I119" s="737" t="s">
        <v>151</v>
      </c>
      <c r="J119" s="737" t="s">
        <v>151</v>
      </c>
    </row>
    <row r="120" spans="1:10" ht="27.75" customHeight="1">
      <c r="A120" s="735" t="s">
        <v>165</v>
      </c>
      <c r="B120" s="761" t="s">
        <v>240</v>
      </c>
      <c r="C120" s="737">
        <v>214</v>
      </c>
      <c r="D120" s="737">
        <v>218</v>
      </c>
      <c r="E120" s="737">
        <v>202</v>
      </c>
      <c r="F120" s="728">
        <v>202</v>
      </c>
      <c r="G120" s="737" t="s">
        <v>151</v>
      </c>
      <c r="H120" s="737" t="s">
        <v>151</v>
      </c>
      <c r="I120" s="737" t="s">
        <v>151</v>
      </c>
      <c r="J120" s="737" t="s">
        <v>151</v>
      </c>
    </row>
    <row r="121" spans="1:10" ht="27.75" customHeight="1">
      <c r="A121" s="740" t="s">
        <v>5</v>
      </c>
      <c r="B121" s="761" t="s">
        <v>241</v>
      </c>
      <c r="C121" s="741">
        <f>'I. Фін результат'!C91</f>
        <v>21089</v>
      </c>
      <c r="D121" s="741">
        <f>'I. Фін результат'!D91</f>
        <v>24876</v>
      </c>
      <c r="E121" s="741">
        <f>'I. Фін результат'!E91</f>
        <v>27410</v>
      </c>
      <c r="F121" s="742">
        <f>'I. Фін результат'!F91</f>
        <v>29605</v>
      </c>
      <c r="G121" s="741" t="s">
        <v>151</v>
      </c>
      <c r="H121" s="741" t="s">
        <v>151</v>
      </c>
      <c r="I121" s="741" t="s">
        <v>151</v>
      </c>
      <c r="J121" s="737" t="s">
        <v>151</v>
      </c>
    </row>
    <row r="122" spans="1:10" s="225" customFormat="1" ht="48.75" customHeight="1">
      <c r="A122" s="752" t="s">
        <v>308</v>
      </c>
      <c r="B122" s="761" t="s">
        <v>242</v>
      </c>
      <c r="C122" s="741">
        <v>7708</v>
      </c>
      <c r="D122" s="741">
        <v>9013</v>
      </c>
      <c r="E122" s="741">
        <v>10674</v>
      </c>
      <c r="F122" s="742">
        <v>11528</v>
      </c>
      <c r="G122" s="737" t="s">
        <v>151</v>
      </c>
      <c r="H122" s="737" t="s">
        <v>151</v>
      </c>
      <c r="I122" s="737" t="s">
        <v>151</v>
      </c>
      <c r="J122" s="737" t="s">
        <v>151</v>
      </c>
    </row>
    <row r="123" spans="1:10" ht="27.75" customHeight="1">
      <c r="A123" s="735" t="s">
        <v>164</v>
      </c>
      <c r="B123" s="761" t="s">
        <v>243</v>
      </c>
      <c r="C123" s="737">
        <v>35583</v>
      </c>
      <c r="D123" s="737">
        <v>46667</v>
      </c>
      <c r="E123" s="737">
        <v>54583</v>
      </c>
      <c r="F123" s="728">
        <v>55833</v>
      </c>
      <c r="G123" s="737" t="s">
        <v>151</v>
      </c>
      <c r="H123" s="737" t="s">
        <v>151</v>
      </c>
      <c r="I123" s="737" t="s">
        <v>151</v>
      </c>
      <c r="J123" s="737" t="s">
        <v>151</v>
      </c>
    </row>
    <row r="124" spans="1:10" ht="27.75" customHeight="1">
      <c r="A124" s="735" t="s">
        <v>173</v>
      </c>
      <c r="B124" s="761" t="s">
        <v>244</v>
      </c>
      <c r="C124" s="737">
        <v>16429</v>
      </c>
      <c r="D124" s="737">
        <v>25379</v>
      </c>
      <c r="E124" s="737">
        <v>24659</v>
      </c>
      <c r="F124" s="728">
        <v>27311</v>
      </c>
      <c r="G124" s="737" t="s">
        <v>151</v>
      </c>
      <c r="H124" s="737" t="s">
        <v>151</v>
      </c>
      <c r="I124" s="737" t="s">
        <v>151</v>
      </c>
      <c r="J124" s="737" t="s">
        <v>151</v>
      </c>
    </row>
    <row r="125" spans="1:10" ht="27.75" customHeight="1">
      <c r="A125" s="735" t="s">
        <v>165</v>
      </c>
      <c r="B125" s="761" t="s">
        <v>245</v>
      </c>
      <c r="C125" s="737">
        <v>7048</v>
      </c>
      <c r="D125" s="737">
        <v>8015</v>
      </c>
      <c r="E125" s="737">
        <v>9695</v>
      </c>
      <c r="F125" s="728">
        <v>10450</v>
      </c>
      <c r="G125" s="737" t="s">
        <v>151</v>
      </c>
      <c r="H125" s="737" t="s">
        <v>151</v>
      </c>
      <c r="I125" s="737" t="s">
        <v>151</v>
      </c>
      <c r="J125" s="737" t="s">
        <v>151</v>
      </c>
    </row>
    <row r="126" spans="1:10" s="225" customFormat="1">
      <c r="A126" s="250"/>
      <c r="C126" s="251"/>
      <c r="D126" s="252"/>
      <c r="E126" s="252"/>
      <c r="F126" s="252"/>
      <c r="G126" s="238"/>
      <c r="H126" s="238"/>
      <c r="I126" s="238"/>
      <c r="J126" s="238"/>
    </row>
    <row r="127" spans="1:10" s="225" customFormat="1">
      <c r="A127" s="250"/>
      <c r="C127" s="251"/>
      <c r="D127" s="252"/>
      <c r="E127" s="252"/>
      <c r="F127" s="252"/>
      <c r="G127" s="238"/>
      <c r="H127" s="238"/>
      <c r="I127" s="238"/>
      <c r="J127" s="238"/>
    </row>
    <row r="128" spans="1:10" s="225" customFormat="1" ht="28.5" customHeight="1">
      <c r="A128" s="187" t="s">
        <v>675</v>
      </c>
      <c r="B128" s="253"/>
      <c r="C128" s="471" t="s">
        <v>86</v>
      </c>
      <c r="D128" s="472"/>
      <c r="E128" s="472"/>
      <c r="F128" s="472"/>
      <c r="G128" s="254"/>
      <c r="H128" s="473" t="s">
        <v>677</v>
      </c>
      <c r="I128" s="473"/>
      <c r="J128" s="473"/>
    </row>
    <row r="129" spans="1:10" s="225" customFormat="1">
      <c r="A129" s="359" t="s">
        <v>369</v>
      </c>
      <c r="B129" s="219"/>
      <c r="C129" s="469" t="s">
        <v>69</v>
      </c>
      <c r="D129" s="469"/>
      <c r="E129" s="469"/>
      <c r="F129" s="469"/>
      <c r="G129" s="247"/>
      <c r="H129" s="470" t="s">
        <v>442</v>
      </c>
      <c r="I129" s="470"/>
      <c r="J129" s="470"/>
    </row>
    <row r="130" spans="1:10" s="225" customFormat="1">
      <c r="A130" s="255"/>
      <c r="F130" s="219"/>
      <c r="G130" s="219"/>
      <c r="H130" s="219"/>
      <c r="I130" s="219"/>
      <c r="J130" s="219"/>
    </row>
    <row r="131" spans="1:10" s="225" customFormat="1">
      <c r="A131" s="255"/>
      <c r="F131" s="219"/>
      <c r="G131" s="219"/>
      <c r="H131" s="219"/>
      <c r="I131" s="219"/>
      <c r="J131" s="219"/>
    </row>
    <row r="132" spans="1:10" s="225" customFormat="1">
      <c r="A132" s="255"/>
      <c r="F132" s="219"/>
      <c r="G132" s="219"/>
      <c r="H132" s="219"/>
      <c r="I132" s="219"/>
      <c r="J132" s="219"/>
    </row>
    <row r="133" spans="1:10" s="225" customFormat="1">
      <c r="A133" s="255"/>
      <c r="F133" s="219"/>
      <c r="G133" s="219"/>
      <c r="H133" s="219"/>
      <c r="I133" s="219"/>
      <c r="J133" s="219"/>
    </row>
    <row r="134" spans="1:10" s="225" customFormat="1">
      <c r="A134" s="255"/>
      <c r="F134" s="219"/>
      <c r="G134" s="219"/>
      <c r="H134" s="219"/>
      <c r="I134" s="219"/>
      <c r="J134" s="219"/>
    </row>
    <row r="135" spans="1:10" s="225" customFormat="1">
      <c r="A135" s="255"/>
      <c r="F135" s="219"/>
      <c r="G135" s="219"/>
      <c r="H135" s="219"/>
      <c r="I135" s="219"/>
      <c r="J135" s="219"/>
    </row>
    <row r="136" spans="1:10" s="225" customFormat="1">
      <c r="A136" s="255"/>
      <c r="F136" s="219"/>
      <c r="G136" s="219"/>
      <c r="H136" s="219"/>
      <c r="I136" s="219"/>
      <c r="J136" s="219"/>
    </row>
    <row r="137" spans="1:10" s="225" customFormat="1">
      <c r="A137" s="255"/>
      <c r="F137" s="219"/>
      <c r="G137" s="219"/>
      <c r="H137" s="219"/>
      <c r="I137" s="219"/>
      <c r="J137" s="219"/>
    </row>
    <row r="138" spans="1:10" s="225" customFormat="1">
      <c r="A138" s="255"/>
      <c r="F138" s="219"/>
      <c r="G138" s="219"/>
      <c r="H138" s="219"/>
      <c r="I138" s="219"/>
      <c r="J138" s="219"/>
    </row>
    <row r="139" spans="1:10" s="225" customFormat="1">
      <c r="A139" s="255"/>
      <c r="F139" s="219"/>
      <c r="G139" s="219"/>
      <c r="H139" s="219"/>
      <c r="I139" s="219"/>
      <c r="J139" s="219"/>
    </row>
    <row r="140" spans="1:10" s="225" customFormat="1">
      <c r="A140" s="255"/>
      <c r="F140" s="219"/>
      <c r="G140" s="219"/>
      <c r="H140" s="219"/>
      <c r="I140" s="219"/>
      <c r="J140" s="219"/>
    </row>
    <row r="141" spans="1:10" s="225" customFormat="1">
      <c r="A141" s="255"/>
      <c r="F141" s="219"/>
      <c r="G141" s="219"/>
      <c r="H141" s="219"/>
      <c r="I141" s="219"/>
      <c r="J141" s="219"/>
    </row>
    <row r="142" spans="1:10" s="225" customFormat="1">
      <c r="A142" s="255"/>
      <c r="F142" s="219"/>
      <c r="G142" s="219"/>
      <c r="H142" s="219"/>
      <c r="I142" s="219"/>
      <c r="J142" s="219"/>
    </row>
    <row r="143" spans="1:10" s="225" customFormat="1">
      <c r="A143" s="255"/>
      <c r="F143" s="219"/>
      <c r="G143" s="219"/>
      <c r="H143" s="219"/>
      <c r="I143" s="219"/>
      <c r="J143" s="219"/>
    </row>
    <row r="144" spans="1:10" s="225" customFormat="1">
      <c r="A144" s="255"/>
      <c r="F144" s="219"/>
      <c r="G144" s="219"/>
      <c r="H144" s="219"/>
      <c r="I144" s="219"/>
      <c r="J144" s="219"/>
    </row>
    <row r="145" spans="1:10" s="225" customFormat="1">
      <c r="A145" s="255"/>
      <c r="F145" s="219"/>
      <c r="G145" s="219"/>
      <c r="H145" s="219"/>
      <c r="I145" s="219"/>
      <c r="J145" s="219"/>
    </row>
    <row r="146" spans="1:10" s="225" customFormat="1">
      <c r="A146" s="255"/>
      <c r="F146" s="219"/>
      <c r="G146" s="219"/>
      <c r="H146" s="219"/>
      <c r="I146" s="219"/>
      <c r="J146" s="219"/>
    </row>
    <row r="147" spans="1:10" s="225" customFormat="1">
      <c r="A147" s="255"/>
      <c r="F147" s="219"/>
      <c r="G147" s="219"/>
      <c r="H147" s="219"/>
      <c r="I147" s="219"/>
      <c r="J147" s="219"/>
    </row>
    <row r="148" spans="1:10" s="225" customFormat="1">
      <c r="A148" s="255"/>
      <c r="F148" s="219"/>
      <c r="G148" s="219"/>
      <c r="H148" s="219"/>
      <c r="I148" s="219"/>
      <c r="J148" s="219"/>
    </row>
    <row r="149" spans="1:10" s="225" customFormat="1">
      <c r="A149" s="255"/>
      <c r="F149" s="219"/>
      <c r="G149" s="219"/>
      <c r="H149" s="219"/>
      <c r="I149" s="219"/>
      <c r="J149" s="219"/>
    </row>
    <row r="150" spans="1:10" s="225" customFormat="1">
      <c r="A150" s="255"/>
      <c r="F150" s="219"/>
      <c r="G150" s="219"/>
      <c r="H150" s="219"/>
      <c r="I150" s="219"/>
      <c r="J150" s="219"/>
    </row>
    <row r="151" spans="1:10" s="225" customFormat="1">
      <c r="A151" s="255"/>
      <c r="F151" s="219"/>
      <c r="G151" s="219"/>
      <c r="H151" s="219"/>
      <c r="I151" s="219"/>
      <c r="J151" s="219"/>
    </row>
    <row r="152" spans="1:10" s="225" customFormat="1">
      <c r="A152" s="255"/>
      <c r="F152" s="219"/>
      <c r="G152" s="219"/>
      <c r="H152" s="219"/>
      <c r="I152" s="219"/>
      <c r="J152" s="219"/>
    </row>
    <row r="153" spans="1:10" s="225" customFormat="1">
      <c r="A153" s="255"/>
      <c r="F153" s="219"/>
      <c r="G153" s="219"/>
      <c r="H153" s="219"/>
      <c r="I153" s="219"/>
      <c r="J153" s="219"/>
    </row>
    <row r="154" spans="1:10" s="225" customFormat="1">
      <c r="A154" s="255"/>
      <c r="F154" s="219"/>
      <c r="G154" s="219"/>
      <c r="H154" s="219"/>
      <c r="I154" s="219"/>
      <c r="J154" s="219"/>
    </row>
    <row r="155" spans="1:10" s="225" customFormat="1">
      <c r="A155" s="255"/>
      <c r="F155" s="219"/>
      <c r="G155" s="219"/>
      <c r="H155" s="219"/>
      <c r="I155" s="219"/>
      <c r="J155" s="219"/>
    </row>
    <row r="156" spans="1:10" s="225" customFormat="1">
      <c r="A156" s="255"/>
      <c r="F156" s="219"/>
      <c r="G156" s="219"/>
      <c r="H156" s="219"/>
      <c r="I156" s="219"/>
      <c r="J156" s="219"/>
    </row>
    <row r="157" spans="1:10" s="225" customFormat="1">
      <c r="A157" s="255"/>
      <c r="F157" s="219"/>
      <c r="G157" s="219"/>
      <c r="H157" s="219"/>
      <c r="I157" s="219"/>
      <c r="J157" s="219"/>
    </row>
    <row r="158" spans="1:10" s="225" customFormat="1">
      <c r="A158" s="255"/>
      <c r="F158" s="219"/>
      <c r="G158" s="219"/>
      <c r="H158" s="219"/>
      <c r="I158" s="219"/>
      <c r="J158" s="219"/>
    </row>
    <row r="159" spans="1:10" s="225" customFormat="1">
      <c r="A159" s="255"/>
      <c r="F159" s="219"/>
      <c r="G159" s="219"/>
      <c r="H159" s="219"/>
      <c r="I159" s="219"/>
      <c r="J159" s="219"/>
    </row>
    <row r="160" spans="1:10" s="225" customFormat="1">
      <c r="A160" s="255"/>
      <c r="F160" s="219"/>
      <c r="G160" s="219"/>
      <c r="H160" s="219"/>
      <c r="I160" s="219"/>
      <c r="J160" s="219"/>
    </row>
    <row r="161" spans="1:10" s="225" customFormat="1">
      <c r="A161" s="255"/>
      <c r="F161" s="219"/>
      <c r="G161" s="219"/>
      <c r="H161" s="219"/>
      <c r="I161" s="219"/>
      <c r="J161" s="219"/>
    </row>
    <row r="162" spans="1:10" s="225" customFormat="1">
      <c r="A162" s="255"/>
      <c r="F162" s="219"/>
      <c r="G162" s="219"/>
      <c r="H162" s="219"/>
      <c r="I162" s="219"/>
      <c r="J162" s="219"/>
    </row>
    <row r="163" spans="1:10" s="225" customFormat="1">
      <c r="A163" s="255"/>
      <c r="F163" s="219"/>
      <c r="G163" s="219"/>
      <c r="H163" s="219"/>
      <c r="I163" s="219"/>
      <c r="J163" s="219"/>
    </row>
    <row r="164" spans="1:10" s="225" customFormat="1">
      <c r="A164" s="255"/>
      <c r="F164" s="219"/>
      <c r="G164" s="219"/>
      <c r="H164" s="219"/>
      <c r="I164" s="219"/>
      <c r="J164" s="219"/>
    </row>
    <row r="165" spans="1:10" s="225" customFormat="1">
      <c r="A165" s="255"/>
      <c r="F165" s="219"/>
      <c r="G165" s="219"/>
      <c r="H165" s="219"/>
      <c r="I165" s="219"/>
      <c r="J165" s="219"/>
    </row>
    <row r="166" spans="1:10" s="225" customFormat="1">
      <c r="A166" s="255"/>
      <c r="F166" s="219"/>
      <c r="G166" s="219"/>
      <c r="H166" s="219"/>
      <c r="I166" s="219"/>
      <c r="J166" s="219"/>
    </row>
    <row r="167" spans="1:10" s="225" customFormat="1">
      <c r="A167" s="255"/>
      <c r="F167" s="219"/>
      <c r="G167" s="219"/>
      <c r="H167" s="219"/>
      <c r="I167" s="219"/>
      <c r="J167" s="219"/>
    </row>
    <row r="168" spans="1:10" s="225" customFormat="1">
      <c r="A168" s="255"/>
      <c r="F168" s="219"/>
      <c r="G168" s="219"/>
      <c r="H168" s="219"/>
      <c r="I168" s="219"/>
      <c r="J168" s="219"/>
    </row>
    <row r="169" spans="1:10" s="225" customFormat="1">
      <c r="A169" s="255"/>
      <c r="F169" s="219"/>
      <c r="G169" s="219"/>
      <c r="H169" s="219"/>
      <c r="I169" s="219"/>
      <c r="J169" s="219"/>
    </row>
    <row r="170" spans="1:10" s="225" customFormat="1">
      <c r="A170" s="255"/>
      <c r="F170" s="219"/>
      <c r="G170" s="219"/>
      <c r="H170" s="219"/>
      <c r="I170" s="219"/>
      <c r="J170" s="219"/>
    </row>
    <row r="171" spans="1:10" s="225" customFormat="1">
      <c r="A171" s="255"/>
      <c r="F171" s="219"/>
      <c r="G171" s="219"/>
      <c r="H171" s="219"/>
      <c r="I171" s="219"/>
      <c r="J171" s="219"/>
    </row>
    <row r="172" spans="1:10" s="225" customFormat="1">
      <c r="A172" s="255"/>
      <c r="F172" s="219"/>
      <c r="G172" s="219"/>
      <c r="H172" s="219"/>
      <c r="I172" s="219"/>
      <c r="J172" s="219"/>
    </row>
    <row r="173" spans="1:10" s="225" customFormat="1">
      <c r="A173" s="255"/>
      <c r="F173" s="219"/>
      <c r="G173" s="219"/>
      <c r="H173" s="219"/>
      <c r="I173" s="219"/>
      <c r="J173" s="219"/>
    </row>
    <row r="174" spans="1:10" s="225" customFormat="1">
      <c r="A174" s="255"/>
      <c r="F174" s="219"/>
      <c r="G174" s="219"/>
      <c r="H174" s="219"/>
      <c r="I174" s="219"/>
      <c r="J174" s="219"/>
    </row>
    <row r="175" spans="1:10" s="225" customFormat="1">
      <c r="A175" s="255"/>
      <c r="F175" s="219"/>
      <c r="G175" s="219"/>
      <c r="H175" s="219"/>
      <c r="I175" s="219"/>
      <c r="J175" s="219"/>
    </row>
    <row r="176" spans="1:10" s="225" customFormat="1">
      <c r="A176" s="255"/>
      <c r="F176" s="219"/>
      <c r="G176" s="219"/>
      <c r="H176" s="219"/>
      <c r="I176" s="219"/>
      <c r="J176" s="219"/>
    </row>
    <row r="177" spans="1:10" s="225" customFormat="1">
      <c r="A177" s="255"/>
      <c r="F177" s="219"/>
      <c r="G177" s="219"/>
      <c r="H177" s="219"/>
      <c r="I177" s="219"/>
      <c r="J177" s="219"/>
    </row>
    <row r="178" spans="1:10" s="225" customFormat="1">
      <c r="A178" s="255"/>
      <c r="F178" s="219"/>
      <c r="G178" s="219"/>
      <c r="H178" s="219"/>
      <c r="I178" s="219"/>
      <c r="J178" s="219"/>
    </row>
    <row r="179" spans="1:10" s="225" customFormat="1">
      <c r="A179" s="255"/>
      <c r="F179" s="219"/>
      <c r="G179" s="219"/>
      <c r="H179" s="219"/>
      <c r="I179" s="219"/>
      <c r="J179" s="219"/>
    </row>
    <row r="180" spans="1:10" s="225" customFormat="1">
      <c r="A180" s="255"/>
      <c r="F180" s="219"/>
      <c r="G180" s="219"/>
      <c r="H180" s="219"/>
      <c r="I180" s="219"/>
      <c r="J180" s="219"/>
    </row>
    <row r="181" spans="1:10" s="225" customFormat="1">
      <c r="A181" s="255"/>
      <c r="F181" s="219"/>
      <c r="G181" s="219"/>
      <c r="H181" s="219"/>
      <c r="I181" s="219"/>
      <c r="J181" s="219"/>
    </row>
    <row r="182" spans="1:10" s="225" customFormat="1">
      <c r="A182" s="255"/>
      <c r="F182" s="219"/>
      <c r="G182" s="219"/>
      <c r="H182" s="219"/>
      <c r="I182" s="219"/>
      <c r="J182" s="219"/>
    </row>
    <row r="183" spans="1:10" s="225" customFormat="1">
      <c r="A183" s="255"/>
      <c r="F183" s="219"/>
      <c r="G183" s="219"/>
      <c r="H183" s="219"/>
      <c r="I183" s="219"/>
      <c r="J183" s="219"/>
    </row>
    <row r="184" spans="1:10" s="225" customFormat="1">
      <c r="A184" s="255"/>
      <c r="F184" s="219"/>
      <c r="G184" s="219"/>
      <c r="H184" s="219"/>
      <c r="I184" s="219"/>
      <c r="J184" s="219"/>
    </row>
    <row r="185" spans="1:10" s="225" customFormat="1">
      <c r="A185" s="255"/>
      <c r="F185" s="219"/>
      <c r="G185" s="219"/>
      <c r="H185" s="219"/>
      <c r="I185" s="219"/>
      <c r="J185" s="219"/>
    </row>
    <row r="186" spans="1:10" s="225" customFormat="1">
      <c r="A186" s="255"/>
      <c r="F186" s="219"/>
      <c r="G186" s="219"/>
      <c r="H186" s="219"/>
      <c r="I186" s="219"/>
      <c r="J186" s="219"/>
    </row>
    <row r="187" spans="1:10" s="225" customFormat="1">
      <c r="A187" s="255"/>
      <c r="F187" s="219"/>
      <c r="G187" s="219"/>
      <c r="H187" s="219"/>
      <c r="I187" s="219"/>
      <c r="J187" s="219"/>
    </row>
    <row r="188" spans="1:10" s="225" customFormat="1">
      <c r="A188" s="255"/>
      <c r="F188" s="219"/>
      <c r="G188" s="219"/>
      <c r="H188" s="219"/>
      <c r="I188" s="219"/>
      <c r="J188" s="219"/>
    </row>
    <row r="189" spans="1:10" s="225" customFormat="1">
      <c r="A189" s="255"/>
      <c r="F189" s="219"/>
      <c r="G189" s="219"/>
      <c r="H189" s="219"/>
      <c r="I189" s="219"/>
      <c r="J189" s="219"/>
    </row>
    <row r="190" spans="1:10" s="225" customFormat="1">
      <c r="A190" s="255"/>
      <c r="F190" s="219"/>
      <c r="G190" s="219"/>
      <c r="H190" s="219"/>
      <c r="I190" s="219"/>
      <c r="J190" s="219"/>
    </row>
    <row r="191" spans="1:10" s="225" customFormat="1">
      <c r="A191" s="255"/>
      <c r="F191" s="219"/>
      <c r="G191" s="219"/>
      <c r="H191" s="219"/>
      <c r="I191" s="219"/>
      <c r="J191" s="219"/>
    </row>
    <row r="192" spans="1:10" s="225" customFormat="1">
      <c r="A192" s="255"/>
      <c r="F192" s="219"/>
      <c r="G192" s="219"/>
      <c r="H192" s="219"/>
      <c r="I192" s="219"/>
      <c r="J192" s="219"/>
    </row>
    <row r="193" spans="1:10" s="225" customFormat="1">
      <c r="A193" s="255"/>
      <c r="F193" s="219"/>
      <c r="G193" s="219"/>
      <c r="H193" s="219"/>
      <c r="I193" s="219"/>
      <c r="J193" s="219"/>
    </row>
    <row r="194" spans="1:10" s="225" customFormat="1">
      <c r="A194" s="255"/>
      <c r="F194" s="219"/>
      <c r="G194" s="219"/>
      <c r="H194" s="219"/>
      <c r="I194" s="219"/>
      <c r="J194" s="219"/>
    </row>
    <row r="195" spans="1:10" s="225" customFormat="1">
      <c r="A195" s="255"/>
      <c r="F195" s="219"/>
      <c r="G195" s="219"/>
      <c r="H195" s="219"/>
      <c r="I195" s="219"/>
      <c r="J195" s="219"/>
    </row>
    <row r="196" spans="1:10" s="225" customFormat="1">
      <c r="A196" s="255"/>
      <c r="F196" s="219"/>
      <c r="G196" s="219"/>
      <c r="H196" s="219"/>
      <c r="I196" s="219"/>
      <c r="J196" s="219"/>
    </row>
    <row r="197" spans="1:10" s="225" customFormat="1">
      <c r="A197" s="255"/>
      <c r="F197" s="219"/>
      <c r="G197" s="219"/>
      <c r="H197" s="219"/>
      <c r="I197" s="219"/>
      <c r="J197" s="219"/>
    </row>
    <row r="198" spans="1:10" s="225" customFormat="1">
      <c r="A198" s="255"/>
      <c r="F198" s="219"/>
      <c r="G198" s="219"/>
      <c r="H198" s="219"/>
      <c r="I198" s="219"/>
      <c r="J198" s="219"/>
    </row>
    <row r="199" spans="1:10" s="225" customFormat="1">
      <c r="A199" s="255"/>
      <c r="F199" s="219"/>
      <c r="G199" s="219"/>
      <c r="H199" s="219"/>
      <c r="I199" s="219"/>
      <c r="J199" s="219"/>
    </row>
    <row r="200" spans="1:10" s="225" customFormat="1">
      <c r="A200" s="255"/>
      <c r="F200" s="219"/>
      <c r="G200" s="219"/>
      <c r="H200" s="219"/>
      <c r="I200" s="219"/>
      <c r="J200" s="219"/>
    </row>
    <row r="201" spans="1:10" s="225" customFormat="1">
      <c r="A201" s="255"/>
      <c r="F201" s="219"/>
      <c r="G201" s="219"/>
      <c r="H201" s="219"/>
      <c r="I201" s="219"/>
      <c r="J201" s="219"/>
    </row>
    <row r="202" spans="1:10" s="225" customFormat="1">
      <c r="A202" s="255"/>
      <c r="F202" s="219"/>
      <c r="G202" s="219"/>
      <c r="H202" s="219"/>
      <c r="I202" s="219"/>
      <c r="J202" s="219"/>
    </row>
    <row r="203" spans="1:10" s="225" customFormat="1">
      <c r="A203" s="255"/>
      <c r="F203" s="219"/>
      <c r="G203" s="219"/>
      <c r="H203" s="219"/>
      <c r="I203" s="219"/>
      <c r="J203" s="219"/>
    </row>
    <row r="204" spans="1:10" s="225" customFormat="1">
      <c r="A204" s="255"/>
      <c r="F204" s="219"/>
      <c r="G204" s="219"/>
      <c r="H204" s="219"/>
      <c r="I204" s="219"/>
      <c r="J204" s="219"/>
    </row>
    <row r="205" spans="1:10" s="225" customFormat="1">
      <c r="A205" s="255"/>
      <c r="F205" s="219"/>
      <c r="G205" s="219"/>
      <c r="H205" s="219"/>
      <c r="I205" s="219"/>
      <c r="J205" s="219"/>
    </row>
    <row r="206" spans="1:10" s="225" customFormat="1">
      <c r="A206" s="255"/>
      <c r="F206" s="219"/>
      <c r="G206" s="219"/>
      <c r="H206" s="219"/>
      <c r="I206" s="219"/>
      <c r="J206" s="219"/>
    </row>
    <row r="207" spans="1:10" s="225" customFormat="1">
      <c r="A207" s="255"/>
      <c r="F207" s="219"/>
      <c r="G207" s="219"/>
      <c r="H207" s="219"/>
      <c r="I207" s="219"/>
      <c r="J207" s="219"/>
    </row>
    <row r="208" spans="1:10" s="225" customFormat="1">
      <c r="A208" s="255"/>
      <c r="F208" s="219"/>
      <c r="G208" s="219"/>
      <c r="H208" s="219"/>
      <c r="I208" s="219"/>
      <c r="J208" s="219"/>
    </row>
    <row r="209" spans="1:10" s="225" customFormat="1">
      <c r="A209" s="255"/>
      <c r="F209" s="219"/>
      <c r="G209" s="219"/>
      <c r="H209" s="219"/>
      <c r="I209" s="219"/>
      <c r="J209" s="219"/>
    </row>
    <row r="210" spans="1:10" s="225" customFormat="1">
      <c r="A210" s="255"/>
      <c r="F210" s="219"/>
      <c r="G210" s="219"/>
      <c r="H210" s="219"/>
      <c r="I210" s="219"/>
      <c r="J210" s="219"/>
    </row>
    <row r="211" spans="1:10" s="225" customFormat="1">
      <c r="A211" s="255"/>
      <c r="F211" s="219"/>
      <c r="G211" s="219"/>
      <c r="H211" s="219"/>
      <c r="I211" s="219"/>
      <c r="J211" s="219"/>
    </row>
    <row r="212" spans="1:10" s="225" customFormat="1">
      <c r="A212" s="255"/>
      <c r="F212" s="219"/>
      <c r="G212" s="219"/>
      <c r="H212" s="219"/>
      <c r="I212" s="219"/>
      <c r="J212" s="219"/>
    </row>
    <row r="213" spans="1:10" s="225" customFormat="1">
      <c r="A213" s="255"/>
      <c r="F213" s="219"/>
      <c r="G213" s="219"/>
      <c r="H213" s="219"/>
      <c r="I213" s="219"/>
      <c r="J213" s="219"/>
    </row>
    <row r="214" spans="1:10" s="225" customFormat="1">
      <c r="A214" s="255"/>
      <c r="F214" s="219"/>
      <c r="G214" s="219"/>
      <c r="H214" s="219"/>
      <c r="I214" s="219"/>
      <c r="J214" s="219"/>
    </row>
    <row r="215" spans="1:10" s="225" customFormat="1">
      <c r="A215" s="255"/>
      <c r="F215" s="219"/>
      <c r="G215" s="219"/>
      <c r="H215" s="219"/>
      <c r="I215" s="219"/>
      <c r="J215" s="219"/>
    </row>
    <row r="216" spans="1:10" s="225" customFormat="1">
      <c r="A216" s="255"/>
      <c r="F216" s="219"/>
      <c r="G216" s="219"/>
      <c r="H216" s="219"/>
      <c r="I216" s="219"/>
      <c r="J216" s="219"/>
    </row>
    <row r="217" spans="1:10" s="225" customFormat="1">
      <c r="A217" s="255"/>
      <c r="F217" s="219"/>
      <c r="G217" s="219"/>
      <c r="H217" s="219"/>
      <c r="I217" s="219"/>
      <c r="J217" s="219"/>
    </row>
    <row r="218" spans="1:10" s="225" customFormat="1">
      <c r="A218" s="255"/>
      <c r="F218" s="219"/>
      <c r="G218" s="219"/>
      <c r="H218" s="219"/>
      <c r="I218" s="219"/>
      <c r="J218" s="219"/>
    </row>
    <row r="219" spans="1:10" s="225" customFormat="1">
      <c r="A219" s="255"/>
      <c r="F219" s="219"/>
      <c r="G219" s="219"/>
      <c r="H219" s="219"/>
      <c r="I219" s="219"/>
      <c r="J219" s="219"/>
    </row>
    <row r="220" spans="1:10" s="225" customFormat="1">
      <c r="A220" s="255"/>
      <c r="F220" s="219"/>
      <c r="G220" s="219"/>
      <c r="H220" s="219"/>
      <c r="I220" s="219"/>
      <c r="J220" s="219"/>
    </row>
    <row r="221" spans="1:10" s="225" customFormat="1">
      <c r="A221" s="255"/>
      <c r="F221" s="219"/>
      <c r="G221" s="219"/>
      <c r="H221" s="219"/>
      <c r="I221" s="219"/>
      <c r="J221" s="219"/>
    </row>
    <row r="222" spans="1:10" s="225" customFormat="1">
      <c r="A222" s="255"/>
      <c r="F222" s="219"/>
      <c r="G222" s="219"/>
      <c r="H222" s="219"/>
      <c r="I222" s="219"/>
      <c r="J222" s="219"/>
    </row>
    <row r="223" spans="1:10" s="225" customFormat="1">
      <c r="A223" s="255"/>
      <c r="F223" s="219"/>
      <c r="G223" s="219"/>
      <c r="H223" s="219"/>
      <c r="I223" s="219"/>
      <c r="J223" s="219"/>
    </row>
    <row r="224" spans="1:10" s="225" customFormat="1">
      <c r="A224" s="255"/>
      <c r="F224" s="219"/>
      <c r="G224" s="219"/>
      <c r="H224" s="219"/>
      <c r="I224" s="219"/>
      <c r="J224" s="219"/>
    </row>
    <row r="225" spans="1:10" s="225" customFormat="1">
      <c r="A225" s="255"/>
      <c r="F225" s="219"/>
      <c r="G225" s="219"/>
      <c r="H225" s="219"/>
      <c r="I225" s="219"/>
      <c r="J225" s="219"/>
    </row>
    <row r="226" spans="1:10" s="225" customFormat="1">
      <c r="A226" s="255"/>
      <c r="F226" s="219"/>
      <c r="G226" s="219"/>
      <c r="H226" s="219"/>
      <c r="I226" s="219"/>
      <c r="J226" s="219"/>
    </row>
    <row r="227" spans="1:10" s="225" customFormat="1">
      <c r="A227" s="255"/>
      <c r="F227" s="219"/>
      <c r="G227" s="219"/>
      <c r="H227" s="219"/>
      <c r="I227" s="219"/>
      <c r="J227" s="219"/>
    </row>
    <row r="228" spans="1:10" s="225" customFormat="1">
      <c r="A228" s="255"/>
      <c r="F228" s="219"/>
      <c r="G228" s="219"/>
      <c r="H228" s="219"/>
      <c r="I228" s="219"/>
      <c r="J228" s="219"/>
    </row>
    <row r="229" spans="1:10" s="225" customFormat="1">
      <c r="A229" s="255"/>
      <c r="F229" s="219"/>
      <c r="G229" s="219"/>
      <c r="H229" s="219"/>
      <c r="I229" s="219"/>
      <c r="J229" s="219"/>
    </row>
    <row r="230" spans="1:10" s="225" customFormat="1">
      <c r="A230" s="255"/>
      <c r="F230" s="219"/>
      <c r="G230" s="219"/>
      <c r="H230" s="219"/>
      <c r="I230" s="219"/>
      <c r="J230" s="219"/>
    </row>
    <row r="231" spans="1:10" s="225" customFormat="1">
      <c r="A231" s="255"/>
      <c r="F231" s="219"/>
      <c r="G231" s="219"/>
      <c r="H231" s="219"/>
      <c r="I231" s="219"/>
      <c r="J231" s="219"/>
    </row>
    <row r="232" spans="1:10" s="225" customFormat="1">
      <c r="A232" s="255"/>
      <c r="F232" s="219"/>
      <c r="G232" s="219"/>
      <c r="H232" s="219"/>
      <c r="I232" s="219"/>
      <c r="J232" s="219"/>
    </row>
    <row r="233" spans="1:10" s="225" customFormat="1">
      <c r="A233" s="255"/>
      <c r="F233" s="219"/>
      <c r="G233" s="219"/>
      <c r="H233" s="219"/>
      <c r="I233" s="219"/>
      <c r="J233" s="219"/>
    </row>
    <row r="234" spans="1:10" s="225" customFormat="1">
      <c r="A234" s="255"/>
      <c r="F234" s="219"/>
      <c r="G234" s="219"/>
      <c r="H234" s="219"/>
      <c r="I234" s="219"/>
      <c r="J234" s="219"/>
    </row>
    <row r="235" spans="1:10" s="225" customFormat="1">
      <c r="A235" s="255"/>
      <c r="F235" s="219"/>
      <c r="G235" s="219"/>
      <c r="H235" s="219"/>
      <c r="I235" s="219"/>
      <c r="J235" s="219"/>
    </row>
    <row r="236" spans="1:10" s="225" customFormat="1">
      <c r="A236" s="255"/>
      <c r="F236" s="219"/>
      <c r="G236" s="219"/>
      <c r="H236" s="219"/>
      <c r="I236" s="219"/>
      <c r="J236" s="219"/>
    </row>
    <row r="237" spans="1:10" s="225" customFormat="1">
      <c r="A237" s="255"/>
      <c r="F237" s="219"/>
      <c r="G237" s="219"/>
      <c r="H237" s="219"/>
      <c r="I237" s="219"/>
      <c r="J237" s="219"/>
    </row>
    <row r="238" spans="1:10" s="225" customFormat="1">
      <c r="A238" s="255"/>
      <c r="F238" s="219"/>
      <c r="G238" s="219"/>
      <c r="H238" s="219"/>
      <c r="I238" s="219"/>
      <c r="J238" s="219"/>
    </row>
    <row r="239" spans="1:10" s="225" customFormat="1">
      <c r="A239" s="255"/>
      <c r="F239" s="219"/>
      <c r="G239" s="219"/>
      <c r="H239" s="219"/>
      <c r="I239" s="219"/>
      <c r="J239" s="219"/>
    </row>
    <row r="240" spans="1:10" s="225" customFormat="1">
      <c r="A240" s="255"/>
      <c r="F240" s="219"/>
      <c r="G240" s="219"/>
      <c r="H240" s="219"/>
      <c r="I240" s="219"/>
      <c r="J240" s="219"/>
    </row>
    <row r="241" spans="1:10" s="225" customFormat="1">
      <c r="A241" s="255"/>
      <c r="F241" s="219"/>
      <c r="G241" s="219"/>
      <c r="H241" s="219"/>
      <c r="I241" s="219"/>
      <c r="J241" s="219"/>
    </row>
    <row r="242" spans="1:10" s="225" customFormat="1">
      <c r="A242" s="255"/>
      <c r="F242" s="219"/>
      <c r="G242" s="219"/>
      <c r="H242" s="219"/>
      <c r="I242" s="219"/>
      <c r="J242" s="219"/>
    </row>
    <row r="243" spans="1:10" s="225" customFormat="1">
      <c r="A243" s="255"/>
      <c r="F243" s="219"/>
      <c r="G243" s="219"/>
      <c r="H243" s="219"/>
      <c r="I243" s="219"/>
      <c r="J243" s="219"/>
    </row>
    <row r="244" spans="1:10" s="225" customFormat="1">
      <c r="A244" s="255"/>
      <c r="F244" s="219"/>
      <c r="G244" s="219"/>
      <c r="H244" s="219"/>
      <c r="I244" s="219"/>
      <c r="J244" s="219"/>
    </row>
    <row r="245" spans="1:10" s="225" customFormat="1">
      <c r="A245" s="255"/>
      <c r="F245" s="219"/>
      <c r="G245" s="219"/>
      <c r="H245" s="219"/>
      <c r="I245" s="219"/>
      <c r="J245" s="219"/>
    </row>
    <row r="246" spans="1:10" s="225" customFormat="1">
      <c r="A246" s="255"/>
      <c r="F246" s="219"/>
      <c r="G246" s="219"/>
      <c r="H246" s="219"/>
      <c r="I246" s="219"/>
      <c r="J246" s="219"/>
    </row>
    <row r="247" spans="1:10" s="225" customFormat="1">
      <c r="A247" s="255"/>
      <c r="F247" s="219"/>
      <c r="G247" s="219"/>
      <c r="H247" s="219"/>
      <c r="I247" s="219"/>
      <c r="J247" s="219"/>
    </row>
    <row r="248" spans="1:10" s="225" customFormat="1">
      <c r="A248" s="255"/>
      <c r="F248" s="219"/>
      <c r="G248" s="219"/>
      <c r="H248" s="219"/>
      <c r="I248" s="219"/>
      <c r="J248" s="219"/>
    </row>
    <row r="249" spans="1:10" s="225" customFormat="1">
      <c r="A249" s="255"/>
      <c r="F249" s="219"/>
      <c r="G249" s="219"/>
      <c r="H249" s="219"/>
      <c r="I249" s="219"/>
      <c r="J249" s="219"/>
    </row>
    <row r="250" spans="1:10" s="225" customFormat="1">
      <c r="A250" s="255"/>
      <c r="F250" s="219"/>
      <c r="G250" s="219"/>
      <c r="H250" s="219"/>
      <c r="I250" s="219"/>
      <c r="J250" s="219"/>
    </row>
    <row r="251" spans="1:10" s="225" customFormat="1">
      <c r="A251" s="255"/>
      <c r="F251" s="219"/>
      <c r="G251" s="219"/>
      <c r="H251" s="219"/>
      <c r="I251" s="219"/>
      <c r="J251" s="219"/>
    </row>
    <row r="252" spans="1:10" s="225" customFormat="1">
      <c r="A252" s="255"/>
      <c r="F252" s="219"/>
      <c r="G252" s="219"/>
      <c r="H252" s="219"/>
      <c r="I252" s="219"/>
      <c r="J252" s="219"/>
    </row>
    <row r="253" spans="1:10" s="225" customFormat="1">
      <c r="A253" s="255"/>
      <c r="F253" s="219"/>
      <c r="G253" s="219"/>
      <c r="H253" s="219"/>
      <c r="I253" s="219"/>
      <c r="J253" s="219"/>
    </row>
    <row r="254" spans="1:10" s="225" customFormat="1">
      <c r="A254" s="255"/>
      <c r="F254" s="219"/>
      <c r="G254" s="219"/>
      <c r="H254" s="219"/>
      <c r="I254" s="219"/>
      <c r="J254" s="219"/>
    </row>
    <row r="255" spans="1:10" s="225" customFormat="1">
      <c r="A255" s="255"/>
      <c r="F255" s="219"/>
      <c r="G255" s="219"/>
      <c r="H255" s="219"/>
      <c r="I255" s="219"/>
      <c r="J255" s="219"/>
    </row>
    <row r="256" spans="1:10" s="225" customFormat="1">
      <c r="A256" s="255"/>
      <c r="F256" s="219"/>
      <c r="G256" s="219"/>
      <c r="H256" s="219"/>
      <c r="I256" s="219"/>
      <c r="J256" s="219"/>
    </row>
    <row r="257" spans="1:10" s="225" customFormat="1">
      <c r="A257" s="255"/>
      <c r="F257" s="219"/>
      <c r="G257" s="219"/>
      <c r="H257" s="219"/>
      <c r="I257" s="219"/>
      <c r="J257" s="219"/>
    </row>
    <row r="258" spans="1:10" s="225" customFormat="1">
      <c r="A258" s="255"/>
      <c r="F258" s="219"/>
      <c r="G258" s="219"/>
      <c r="H258" s="219"/>
      <c r="I258" s="219"/>
      <c r="J258" s="219"/>
    </row>
    <row r="259" spans="1:10" s="225" customFormat="1">
      <c r="A259" s="255"/>
      <c r="F259" s="219"/>
      <c r="G259" s="219"/>
      <c r="H259" s="219"/>
      <c r="I259" s="219"/>
      <c r="J259" s="219"/>
    </row>
    <row r="260" spans="1:10" s="225" customFormat="1">
      <c r="A260" s="255"/>
      <c r="F260" s="219"/>
      <c r="G260" s="219"/>
      <c r="H260" s="219"/>
      <c r="I260" s="219"/>
      <c r="J260" s="219"/>
    </row>
    <row r="261" spans="1:10" s="225" customFormat="1">
      <c r="A261" s="255"/>
      <c r="F261" s="219"/>
      <c r="G261" s="219"/>
      <c r="H261" s="219"/>
      <c r="I261" s="219"/>
      <c r="J261" s="219"/>
    </row>
    <row r="262" spans="1:10" s="225" customFormat="1">
      <c r="A262" s="255"/>
      <c r="F262" s="219"/>
      <c r="G262" s="219"/>
      <c r="H262" s="219"/>
      <c r="I262" s="219"/>
      <c r="J262" s="219"/>
    </row>
    <row r="263" spans="1:10" s="225" customFormat="1">
      <c r="A263" s="255"/>
      <c r="F263" s="219"/>
      <c r="G263" s="219"/>
      <c r="H263" s="219"/>
      <c r="I263" s="219"/>
      <c r="J263" s="219"/>
    </row>
    <row r="264" spans="1:10" s="225" customFormat="1">
      <c r="A264" s="255"/>
      <c r="F264" s="219"/>
      <c r="G264" s="219"/>
      <c r="H264" s="219"/>
      <c r="I264" s="219"/>
      <c r="J264" s="219"/>
    </row>
    <row r="265" spans="1:10" s="225" customFormat="1">
      <c r="A265" s="255"/>
      <c r="F265" s="219"/>
      <c r="G265" s="219"/>
      <c r="H265" s="219"/>
      <c r="I265" s="219"/>
      <c r="J265" s="219"/>
    </row>
    <row r="266" spans="1:10" s="225" customFormat="1">
      <c r="A266" s="255"/>
      <c r="F266" s="219"/>
      <c r="G266" s="219"/>
      <c r="H266" s="219"/>
      <c r="I266" s="219"/>
      <c r="J266" s="219"/>
    </row>
    <row r="267" spans="1:10" s="225" customFormat="1">
      <c r="A267" s="255"/>
      <c r="F267" s="219"/>
      <c r="G267" s="219"/>
      <c r="H267" s="219"/>
      <c r="I267" s="219"/>
      <c r="J267" s="219"/>
    </row>
    <row r="268" spans="1:10" s="225" customFormat="1">
      <c r="A268" s="255"/>
      <c r="F268" s="219"/>
      <c r="G268" s="219"/>
      <c r="H268" s="219"/>
      <c r="I268" s="219"/>
      <c r="J268" s="219"/>
    </row>
    <row r="269" spans="1:10" s="225" customFormat="1">
      <c r="A269" s="255"/>
      <c r="F269" s="219"/>
      <c r="G269" s="219"/>
      <c r="H269" s="219"/>
      <c r="I269" s="219"/>
      <c r="J269" s="219"/>
    </row>
    <row r="270" spans="1:10" s="225" customFormat="1">
      <c r="A270" s="255"/>
      <c r="F270" s="219"/>
      <c r="G270" s="219"/>
      <c r="H270" s="219"/>
      <c r="I270" s="219"/>
      <c r="J270" s="219"/>
    </row>
    <row r="271" spans="1:10" s="225" customFormat="1">
      <c r="A271" s="255"/>
      <c r="F271" s="219"/>
      <c r="G271" s="219"/>
      <c r="H271" s="219"/>
      <c r="I271" s="219"/>
      <c r="J271" s="219"/>
    </row>
    <row r="272" spans="1:10" s="225" customFormat="1">
      <c r="A272" s="255"/>
      <c r="F272" s="219"/>
      <c r="G272" s="219"/>
      <c r="H272" s="219"/>
      <c r="I272" s="219"/>
      <c r="J272" s="219"/>
    </row>
    <row r="273" spans="1:10" s="225" customFormat="1">
      <c r="A273" s="255"/>
      <c r="F273" s="219"/>
      <c r="G273" s="219"/>
      <c r="H273" s="219"/>
      <c r="I273" s="219"/>
      <c r="J273" s="219"/>
    </row>
    <row r="274" spans="1:10" s="225" customFormat="1">
      <c r="A274" s="255"/>
      <c r="F274" s="219"/>
      <c r="G274" s="219"/>
      <c r="H274" s="219"/>
      <c r="I274" s="219"/>
      <c r="J274" s="219"/>
    </row>
    <row r="275" spans="1:10" s="225" customFormat="1">
      <c r="A275" s="255"/>
      <c r="F275" s="219"/>
      <c r="G275" s="219"/>
      <c r="H275" s="219"/>
      <c r="I275" s="219"/>
      <c r="J275" s="219"/>
    </row>
    <row r="276" spans="1:10" s="225" customFormat="1">
      <c r="A276" s="255"/>
      <c r="F276" s="219"/>
      <c r="G276" s="219"/>
      <c r="H276" s="219"/>
      <c r="I276" s="219"/>
      <c r="J276" s="219"/>
    </row>
    <row r="277" spans="1:10" s="225" customFormat="1">
      <c r="A277" s="255"/>
      <c r="F277" s="219"/>
      <c r="G277" s="219"/>
      <c r="H277" s="219"/>
      <c r="I277" s="219"/>
      <c r="J277" s="219"/>
    </row>
    <row r="278" spans="1:10" s="225" customFormat="1">
      <c r="A278" s="255"/>
      <c r="F278" s="219"/>
      <c r="G278" s="219"/>
      <c r="H278" s="219"/>
      <c r="I278" s="219"/>
      <c r="J278" s="219"/>
    </row>
    <row r="279" spans="1:10" s="225" customFormat="1">
      <c r="A279" s="255"/>
      <c r="F279" s="219"/>
      <c r="G279" s="219"/>
      <c r="H279" s="219"/>
      <c r="I279" s="219"/>
      <c r="J279" s="219"/>
    </row>
    <row r="280" spans="1:10" s="225" customFormat="1">
      <c r="A280" s="255"/>
      <c r="F280" s="219"/>
      <c r="G280" s="219"/>
      <c r="H280" s="219"/>
      <c r="I280" s="219"/>
      <c r="J280" s="219"/>
    </row>
  </sheetData>
  <mergeCells count="75">
    <mergeCell ref="A1:I1"/>
    <mergeCell ref="I46:J46"/>
    <mergeCell ref="C129:F129"/>
    <mergeCell ref="H129:J129"/>
    <mergeCell ref="C128:F128"/>
    <mergeCell ref="H128:J128"/>
    <mergeCell ref="A75:J75"/>
    <mergeCell ref="A15:B15"/>
    <mergeCell ref="A14:B14"/>
    <mergeCell ref="A20:B20"/>
    <mergeCell ref="G8:J8"/>
    <mergeCell ref="A2:B6"/>
    <mergeCell ref="G10:J10"/>
    <mergeCell ref="G12:J12"/>
    <mergeCell ref="G14:J14"/>
    <mergeCell ref="A11:B11"/>
    <mergeCell ref="A16:B16"/>
    <mergeCell ref="G9:J9"/>
    <mergeCell ref="G15:J15"/>
    <mergeCell ref="G18:J18"/>
    <mergeCell ref="A40:J40"/>
    <mergeCell ref="A39:J39"/>
    <mergeCell ref="B37:F37"/>
    <mergeCell ref="B38:F38"/>
    <mergeCell ref="B29:F29"/>
    <mergeCell ref="B30:F30"/>
    <mergeCell ref="B34:F34"/>
    <mergeCell ref="B33:F33"/>
    <mergeCell ref="B36:F36"/>
    <mergeCell ref="G33:H33"/>
    <mergeCell ref="G34:H34"/>
    <mergeCell ref="B27:G27"/>
    <mergeCell ref="A116:J116"/>
    <mergeCell ref="A91:J91"/>
    <mergeCell ref="A70:J70"/>
    <mergeCell ref="E42:E43"/>
    <mergeCell ref="D42:D43"/>
    <mergeCell ref="A83:J83"/>
    <mergeCell ref="A107:J107"/>
    <mergeCell ref="C42:C43"/>
    <mergeCell ref="I43:J43"/>
    <mergeCell ref="A42:A43"/>
    <mergeCell ref="B42:B43"/>
    <mergeCell ref="F42:F43"/>
    <mergeCell ref="A45:J45"/>
    <mergeCell ref="A85:J85"/>
    <mergeCell ref="I44:J44"/>
    <mergeCell ref="I47:J47"/>
    <mergeCell ref="B31:F31"/>
    <mergeCell ref="B32:F32"/>
    <mergeCell ref="G42:J42"/>
    <mergeCell ref="A21:B21"/>
    <mergeCell ref="A18:B18"/>
    <mergeCell ref="G22:J22"/>
    <mergeCell ref="G24:J24"/>
    <mergeCell ref="G25:J25"/>
    <mergeCell ref="B28:F28"/>
    <mergeCell ref="A23:B23"/>
    <mergeCell ref="G23:J23"/>
    <mergeCell ref="B26:F26"/>
    <mergeCell ref="I48:J48"/>
    <mergeCell ref="I49:J49"/>
    <mergeCell ref="I50:J50"/>
    <mergeCell ref="I51:J51"/>
    <mergeCell ref="I52:J52"/>
    <mergeCell ref="I56:J56"/>
    <mergeCell ref="I57:J57"/>
    <mergeCell ref="I58:J58"/>
    <mergeCell ref="I59:J59"/>
    <mergeCell ref="I60:J60"/>
    <mergeCell ref="I73:J73"/>
    <mergeCell ref="I61:J61"/>
    <mergeCell ref="I63:J63"/>
    <mergeCell ref="I71:J71"/>
    <mergeCell ref="I72:J72"/>
  </mergeCells>
  <phoneticPr fontId="3" type="noConversion"/>
  <pageMargins left="0.59055118110236227" right="0.59055118110236227" top="0.98425196850393704" bottom="0.59055118110236227" header="0" footer="0"/>
  <pageSetup paperSize="9" scale="58" orientation="landscape" verticalDpi="300" r:id="rId1"/>
  <headerFooter alignWithMargins="0"/>
  <rowBreaks count="1" manualBreakCount="1">
    <brk id="107" max="9" man="1"/>
  </rowBreaks>
  <ignoredErrors>
    <ignoredError sqref="B108:B115 B117:B125 H26 B35" numberStoredAsText="1"/>
    <ignoredError sqref="C102:D102 E102:F102" formulaRange="1"/>
    <ignoredError sqref="J86 C86 C87 C54:F55 G55:J55 C90 C117 F87:F88 F90 F108:F110 F111:F112" evalError="1"/>
    <ignoredError sqref="G62:I6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</sheetPr>
  <dimension ref="A1:J26"/>
  <sheetViews>
    <sheetView view="pageBreakPreview" zoomScale="75" zoomScaleNormal="75" zoomScaleSheetLayoutView="75" workbookViewId="0">
      <selection activeCell="C34" sqref="C34"/>
    </sheetView>
  </sheetViews>
  <sheetFormatPr defaultRowHeight="12.75"/>
  <cols>
    <col min="1" max="1" width="97.42578125" style="9" customWidth="1"/>
    <col min="2" max="2" width="19.42578125" style="9" customWidth="1"/>
    <col min="3" max="3" width="25" style="9" customWidth="1"/>
    <col min="4" max="4" width="20.7109375" style="9" customWidth="1"/>
    <col min="5" max="5" width="22.140625" style="9" customWidth="1"/>
    <col min="6" max="6" width="21" style="9" customWidth="1"/>
    <col min="7" max="7" width="24.42578125" style="9" customWidth="1"/>
    <col min="8" max="8" width="79.7109375" style="9" customWidth="1"/>
    <col min="9" max="9" width="9.5703125" style="9" customWidth="1"/>
    <col min="10" max="16384" width="9.140625" style="9"/>
  </cols>
  <sheetData>
    <row r="1" spans="1:8" ht="24.75" customHeight="1">
      <c r="H1" s="18" t="s">
        <v>355</v>
      </c>
    </row>
    <row r="2" spans="1:8" ht="25.5" customHeight="1">
      <c r="A2" s="553" t="s">
        <v>148</v>
      </c>
      <c r="B2" s="553"/>
      <c r="C2" s="553"/>
      <c r="D2" s="553"/>
      <c r="E2" s="553"/>
      <c r="F2" s="553"/>
      <c r="G2" s="553"/>
      <c r="H2" s="553"/>
    </row>
    <row r="3" spans="1:8" ht="16.5" customHeight="1"/>
    <row r="4" spans="1:8" ht="45" customHeight="1">
      <c r="A4" s="559" t="s">
        <v>166</v>
      </c>
      <c r="B4" s="554" t="s">
        <v>0</v>
      </c>
      <c r="C4" s="554" t="s">
        <v>81</v>
      </c>
      <c r="D4" s="499" t="s">
        <v>454</v>
      </c>
      <c r="E4" s="499" t="s">
        <v>455</v>
      </c>
      <c r="F4" s="501" t="s">
        <v>451</v>
      </c>
      <c r="G4" s="499" t="s">
        <v>493</v>
      </c>
      <c r="H4" s="554" t="s">
        <v>82</v>
      </c>
    </row>
    <row r="5" spans="1:8" ht="52.5" customHeight="1">
      <c r="A5" s="560"/>
      <c r="B5" s="555"/>
      <c r="C5" s="555"/>
      <c r="D5" s="500"/>
      <c r="E5" s="500"/>
      <c r="F5" s="502"/>
      <c r="G5" s="500"/>
      <c r="H5" s="555"/>
    </row>
    <row r="6" spans="1:8" s="14" customFormat="1" ht="18" customHeight="1">
      <c r="A6" s="10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</row>
    <row r="7" spans="1:8" s="14" customFormat="1" ht="35.25" customHeight="1">
      <c r="A7" s="13" t="s">
        <v>126</v>
      </c>
      <c r="B7" s="27"/>
      <c r="C7" s="26"/>
      <c r="D7" s="26"/>
      <c r="E7" s="26"/>
      <c r="F7" s="26"/>
      <c r="G7" s="26"/>
      <c r="H7" s="26"/>
    </row>
    <row r="8" spans="1:8" ht="59.25" customHeight="1">
      <c r="A8" s="5" t="s">
        <v>324</v>
      </c>
      <c r="B8" s="20">
        <v>5000</v>
      </c>
      <c r="C8" s="28" t="s">
        <v>189</v>
      </c>
      <c r="D8" s="190">
        <f>('Осн. фін. пок.'!C48/'Осн. фін. пок.'!C46)*100</f>
        <v>15.842566561931537</v>
      </c>
      <c r="E8" s="190">
        <f>('Осн. фін. пок.'!D48/'Осн. фін. пок.'!D46)*100</f>
        <v>15.668864813942534</v>
      </c>
      <c r="F8" s="190">
        <f>('Осн. фін. пок.'!E48/'Осн. фін. пок.'!E46)*100</f>
        <v>13.793436293436292</v>
      </c>
      <c r="G8" s="190">
        <f>('Осн. фін. пок.'!F48/'Осн. фін. пок.'!F46)*100</f>
        <v>12.315947787659914</v>
      </c>
      <c r="H8" s="29"/>
    </row>
    <row r="9" spans="1:8" ht="63" customHeight="1">
      <c r="A9" s="5" t="s">
        <v>325</v>
      </c>
      <c r="B9" s="20">
        <v>5010</v>
      </c>
      <c r="C9" s="28" t="s">
        <v>189</v>
      </c>
      <c r="D9" s="190">
        <f>('Осн. фін. пок.'!C54/'Осн. фін. пок.'!C46)*100</f>
        <v>9.1379432540338765</v>
      </c>
      <c r="E9" s="190">
        <f>('Осн. фін. пок.'!D54/'Осн. фін. пок.'!D46)*100</f>
        <v>7.053697597739049</v>
      </c>
      <c r="F9" s="190">
        <f>('Осн. фін. пок.'!E54/'Осн. фін. пок.'!E46)*100</f>
        <v>6.7297297297297307</v>
      </c>
      <c r="G9" s="190">
        <f>('Осн. фін. пок.'!F54/'Осн. фін. пок.'!F46)*100</f>
        <v>6.311157324024733</v>
      </c>
      <c r="H9" s="29"/>
    </row>
    <row r="10" spans="1:8" ht="57.75" customHeight="1">
      <c r="A10" s="16" t="s">
        <v>327</v>
      </c>
      <c r="B10" s="20">
        <v>5020</v>
      </c>
      <c r="C10" s="28" t="s">
        <v>189</v>
      </c>
      <c r="D10" s="190">
        <f>('Осн. фін. пок.'!C67/'Осн. фін. пок.'!C98)*100</f>
        <v>3.7468752633205065</v>
      </c>
      <c r="E10" s="190">
        <f>('Осн. фін. пок.'!D67/'Осн. фін. пок.'!D98)*100</f>
        <v>1.988596068196647</v>
      </c>
      <c r="F10" s="190">
        <f>('Осн. фін. пок.'!E67/'Осн. фін. пок.'!E98)*100</f>
        <v>1.8088610284742881</v>
      </c>
      <c r="G10" s="190">
        <f>('Осн. фін. пок.'!F67/'Осн. фін. пок.'!F98)*100</f>
        <v>1.8214588055381085</v>
      </c>
      <c r="H10" s="29" t="s">
        <v>190</v>
      </c>
    </row>
    <row r="11" spans="1:8" ht="56.25" customHeight="1">
      <c r="A11" s="16" t="s">
        <v>399</v>
      </c>
      <c r="B11" s="20">
        <v>5030</v>
      </c>
      <c r="C11" s="28" t="s">
        <v>189</v>
      </c>
      <c r="D11" s="190">
        <f>('Осн. фін. пок.'!C67/'Осн. фін. пок.'!C99)*100</f>
        <v>5.5396370582617003</v>
      </c>
      <c r="E11" s="190">
        <f>('Осн. фін. пок.'!D67/'Осн. фін. пок.'!D99)*100</f>
        <v>2.8405867574357724</v>
      </c>
      <c r="F11" s="190">
        <f>('Осн. фін. пок.'!E67/'Осн. фін. пок.'!E99)*100</f>
        <v>2.6995956552763021</v>
      </c>
      <c r="G11" s="190">
        <f>('Осн. фін. пок.'!F67/'Осн. фін. пок.'!F99)*100</f>
        <v>2.5974531718524863</v>
      </c>
      <c r="H11" s="29"/>
    </row>
    <row r="12" spans="1:8" ht="65.25" customHeight="1">
      <c r="A12" s="16" t="s">
        <v>326</v>
      </c>
      <c r="B12" s="20">
        <v>5040</v>
      </c>
      <c r="C12" s="28" t="s">
        <v>189</v>
      </c>
      <c r="D12" s="190">
        <f>('Осн. фін. пок.'!C67/'Осн. фін. пок.'!C46)*100</f>
        <v>3.1515036972288502</v>
      </c>
      <c r="E12" s="190">
        <f>('Осн. фін. пок.'!D67/'Осн. фін. пок.'!D46)*100</f>
        <v>1.6509656146961846</v>
      </c>
      <c r="F12" s="190">
        <f>('Осн. фін. пок.'!E67/'Осн. фін. пок.'!E46)*100</f>
        <v>1.3146718146718146</v>
      </c>
      <c r="G12" s="190">
        <f>('Осн. фін. пок.'!F67/'Осн. фін. пок.'!F46)*100</f>
        <v>1.2384648235141207</v>
      </c>
      <c r="H12" s="29" t="s">
        <v>191</v>
      </c>
    </row>
    <row r="13" spans="1:8" ht="32.25" customHeight="1">
      <c r="A13" s="13" t="s">
        <v>128</v>
      </c>
      <c r="B13" s="20"/>
      <c r="C13" s="30"/>
      <c r="D13" s="190"/>
      <c r="E13" s="190"/>
      <c r="F13" s="190"/>
      <c r="G13" s="190"/>
      <c r="H13" s="29"/>
    </row>
    <row r="14" spans="1:8" ht="65.25" customHeight="1">
      <c r="A14" s="15" t="s">
        <v>400</v>
      </c>
      <c r="B14" s="20">
        <v>5100</v>
      </c>
      <c r="C14" s="28"/>
      <c r="D14" s="190">
        <f>('Осн. фін. пок.'!C100+'Осн. фін. пок.'!C101)/'Осн. фін. пок.'!C54</f>
        <v>2.9788004136504656</v>
      </c>
      <c r="E14" s="190">
        <f>('Осн. фін. пок.'!D100+'Осн. фін. пок.'!D101)/'Осн. фін. пок.'!D54</f>
        <v>3.5302170283806342</v>
      </c>
      <c r="F14" s="190">
        <f>('Осн. фін. пок.'!E100+'Осн. фін. пок.'!E101)/'Осн. фін. пок.'!E54</f>
        <v>3.5633964429145153</v>
      </c>
      <c r="G14" s="190">
        <f>('Осн. фін. пок.'!F100+'Осн. фін. пок.'!F101)/'Осн. фін. пок.'!F54</f>
        <v>3.2185937040305972</v>
      </c>
      <c r="H14" s="29"/>
    </row>
    <row r="15" spans="1:8" s="14" customFormat="1" ht="66" customHeight="1">
      <c r="A15" s="15" t="s">
        <v>401</v>
      </c>
      <c r="B15" s="20">
        <v>5110</v>
      </c>
      <c r="C15" s="28" t="s">
        <v>123</v>
      </c>
      <c r="D15" s="190">
        <f>'Осн. фін. пок.'!C99/('Осн. фін. пок.'!C100+'Осн. фін. пок.'!C101)</f>
        <v>2.0900017358097553</v>
      </c>
      <c r="E15" s="190">
        <f>'Осн. фін. пок.'!D99/('Осн. фін. пок.'!D100+'Осн. фін. пок.'!D101)</f>
        <v>2.3340584507708315</v>
      </c>
      <c r="F15" s="190">
        <f>'Осн. фін. пок.'!E99/('Осн. фін. пок.'!E100+'Осн. фін. пок.'!E101)</f>
        <v>2.0307518918048624</v>
      </c>
      <c r="G15" s="190">
        <f>'Осн. фін. пок.'!F99/('Осн. фін. пок.'!F100+'Осн. фін. пок.'!F101)</f>
        <v>2.3472577696526509</v>
      </c>
      <c r="H15" s="29" t="s">
        <v>192</v>
      </c>
    </row>
    <row r="16" spans="1:8" s="14" customFormat="1" ht="43.5" customHeight="1">
      <c r="A16" s="15" t="s">
        <v>402</v>
      </c>
      <c r="B16" s="20">
        <v>5120</v>
      </c>
      <c r="C16" s="28" t="s">
        <v>123</v>
      </c>
      <c r="D16" s="190">
        <f>'Осн. фін. пок.'!C96/'Осн. фін. пок.'!C101</f>
        <v>0.63190356041491447</v>
      </c>
      <c r="E16" s="190">
        <f>'Осн. фін. пок.'!D96/'Осн. фін. пок.'!D101</f>
        <v>0.36739380022962115</v>
      </c>
      <c r="F16" s="190">
        <f>'Осн. фін. пок.'!E96/'Осн. фін. пок.'!E101</f>
        <v>0.57863799283154127</v>
      </c>
      <c r="G16" s="190">
        <f>'Осн. фін. пок.'!F96/'Осн. фін. пок.'!F101</f>
        <v>0.32580144047450926</v>
      </c>
      <c r="H16" s="29" t="s">
        <v>194</v>
      </c>
    </row>
    <row r="17" spans="1:10" ht="33.75" customHeight="1">
      <c r="A17" s="13" t="s">
        <v>127</v>
      </c>
      <c r="B17" s="20"/>
      <c r="C17" s="28"/>
      <c r="D17" s="190"/>
      <c r="E17" s="190"/>
      <c r="F17" s="190"/>
      <c r="G17" s="190"/>
      <c r="H17" s="29"/>
    </row>
    <row r="18" spans="1:10" ht="44.25" customHeight="1">
      <c r="A18" s="15" t="s">
        <v>316</v>
      </c>
      <c r="B18" s="20">
        <v>5200</v>
      </c>
      <c r="C18" s="28"/>
      <c r="D18" s="190">
        <f>'IV. Кап. інвестиції'!C7/'I. Фін результат'!C93</f>
        <v>3.799844840961986</v>
      </c>
      <c r="E18" s="190">
        <f>'IV. Кап. інвестиції'!D7/'I. Фін результат'!D93</f>
        <v>1.5909090909090908</v>
      </c>
      <c r="F18" s="190">
        <f>'IV. Кап. інвестиції'!E7/'I. Фін результат'!E93</f>
        <v>1.8413533834586466</v>
      </c>
      <c r="G18" s="190">
        <f>'IV. Кап. інвестиції'!F7/'I. Фін результат'!F93</f>
        <v>0.62316715542521994</v>
      </c>
      <c r="H18" s="29"/>
    </row>
    <row r="19" spans="1:10" ht="83.25" customHeight="1">
      <c r="A19" s="15" t="s">
        <v>317</v>
      </c>
      <c r="B19" s="20">
        <v>5210</v>
      </c>
      <c r="C19" s="28"/>
      <c r="D19" s="190">
        <f>'Осн. фін. пок.'!C84/'Осн. фін. пок.'!C46</f>
        <v>0.23142526400340191</v>
      </c>
      <c r="E19" s="190">
        <f>'Осн. фін. пок.'!D84/'Осн. фін. пок.'!D46</f>
        <v>8.4903438530381542E-2</v>
      </c>
      <c r="F19" s="190">
        <f>'Осн. фін. пок.'!E84/'Осн. фін. пок.'!E46</f>
        <v>9.455598455598456E-2</v>
      </c>
      <c r="G19" s="190">
        <f>'Осн. фін. пок.'!F84/'Осн. фін. пок.'!F46</f>
        <v>3.1565070464377891E-2</v>
      </c>
      <c r="H19" s="29"/>
    </row>
    <row r="20" spans="1:10" ht="50.25" customHeight="1">
      <c r="A20" s="15" t="s">
        <v>318</v>
      </c>
      <c r="B20" s="20">
        <v>5220</v>
      </c>
      <c r="C20" s="28" t="s">
        <v>274</v>
      </c>
      <c r="D20" s="190">
        <f>'Осн. фін. пок.'!C95/'Осн. фін. пок.'!C94</f>
        <v>0.41010636340215673</v>
      </c>
      <c r="E20" s="190">
        <f>'Осн. фін. пок.'!D95/'Осн. фін. пок.'!D94</f>
        <v>0.3760021201881667</v>
      </c>
      <c r="F20" s="190">
        <f>'Осн. фін. пок.'!E95/'Осн. фін. пок.'!E94</f>
        <v>0.41916451063292737</v>
      </c>
      <c r="G20" s="190">
        <f>'Осн. фін. пок.'!F95/'Осн. фін. пок.'!F94</f>
        <v>0.43151464334910461</v>
      </c>
      <c r="H20" s="29" t="s">
        <v>193</v>
      </c>
    </row>
    <row r="21" spans="1:10" ht="29.25" customHeight="1">
      <c r="A21" s="13" t="s">
        <v>172</v>
      </c>
      <c r="B21" s="20"/>
      <c r="C21" s="28"/>
      <c r="D21" s="190"/>
      <c r="E21" s="190"/>
      <c r="F21" s="190"/>
      <c r="G21" s="190"/>
      <c r="H21" s="29"/>
    </row>
    <row r="22" spans="1:10" ht="87.75" customHeight="1">
      <c r="A22" s="16" t="s">
        <v>200</v>
      </c>
      <c r="B22" s="20">
        <v>5300</v>
      </c>
      <c r="C22" s="28"/>
      <c r="D22" s="190"/>
      <c r="E22" s="190"/>
      <c r="F22" s="190"/>
      <c r="G22" s="190"/>
      <c r="H22" s="29"/>
    </row>
    <row r="23" spans="1:10" ht="20.100000000000001" customHeight="1">
      <c r="B23" s="31"/>
      <c r="C23" s="31"/>
      <c r="D23" s="31"/>
      <c r="E23" s="31"/>
      <c r="F23" s="31"/>
      <c r="G23" s="31"/>
      <c r="H23" s="31"/>
    </row>
    <row r="24" spans="1:10" ht="20.100000000000001" customHeight="1"/>
    <row r="25" spans="1:10" s="3" customFormat="1" ht="30.75" customHeight="1">
      <c r="A25" s="125" t="s">
        <v>675</v>
      </c>
      <c r="B25" s="12"/>
      <c r="C25" s="1"/>
      <c r="D25" s="556" t="s">
        <v>86</v>
      </c>
      <c r="E25" s="557"/>
      <c r="F25" s="557"/>
      <c r="G25" s="557"/>
      <c r="H25" s="473" t="s">
        <v>677</v>
      </c>
      <c r="I25" s="473"/>
      <c r="J25" s="473"/>
    </row>
    <row r="26" spans="1:10" s="2" customFormat="1" ht="20.100000000000001" customHeight="1">
      <c r="A26" s="356" t="s">
        <v>369</v>
      </c>
      <c r="B26" s="11"/>
      <c r="C26" s="3"/>
      <c r="D26" s="558" t="s">
        <v>69</v>
      </c>
      <c r="E26" s="558"/>
      <c r="F26" s="558"/>
      <c r="G26" s="558"/>
      <c r="H26" s="481" t="s">
        <v>83</v>
      </c>
      <c r="I26" s="481"/>
      <c r="J26" s="481"/>
    </row>
  </sheetData>
  <mergeCells count="13">
    <mergeCell ref="A2:H2"/>
    <mergeCell ref="H4:H5"/>
    <mergeCell ref="D25:G25"/>
    <mergeCell ref="D26:G26"/>
    <mergeCell ref="A4:A5"/>
    <mergeCell ref="B4:B5"/>
    <mergeCell ref="C4:C5"/>
    <mergeCell ref="D4:D5"/>
    <mergeCell ref="E4:E5"/>
    <mergeCell ref="F4:F5"/>
    <mergeCell ref="G4:G5"/>
    <mergeCell ref="H25:J25"/>
    <mergeCell ref="H26:J26"/>
  </mergeCells>
  <phoneticPr fontId="3" type="noConversion"/>
  <pageMargins left="0.59055118110236227" right="0.59055118110236227" top="0.98425196850393704" bottom="0.59055118110236227" header="0" footer="0"/>
  <pageSetup paperSize="9" scale="42" orientation="landscape" r:id="rId1"/>
  <headerFooter alignWithMargins="0"/>
  <ignoredErrors>
    <ignoredError sqref="D8:D10 G15:G17 E17:F17 G13 E13:F13 D12:D14 D16:D20 F10:G11 F16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3"/>
  </sheetPr>
  <dimension ref="A1:S77"/>
  <sheetViews>
    <sheetView view="pageBreakPreview" zoomScale="61" zoomScaleNormal="75" zoomScaleSheetLayoutView="61" workbookViewId="0">
      <selection activeCell="V61" sqref="V61"/>
    </sheetView>
  </sheetViews>
  <sheetFormatPr defaultColWidth="9.140625" defaultRowHeight="18.75"/>
  <cols>
    <col min="1" max="1" width="57.140625" style="2" customWidth="1"/>
    <col min="2" max="2" width="13.5703125" style="7" customWidth="1"/>
    <col min="3" max="3" width="14.7109375" style="2" customWidth="1"/>
    <col min="4" max="4" width="16.140625" style="2" customWidth="1"/>
    <col min="5" max="5" width="13.710937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 ht="20.25">
      <c r="A1" s="66"/>
      <c r="B1" s="61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87" t="s">
        <v>352</v>
      </c>
    </row>
    <row r="2" spans="1:15" ht="20.25">
      <c r="A2" s="624" t="s">
        <v>94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</row>
    <row r="3" spans="1:15" ht="32.25" customHeight="1">
      <c r="A3" s="624" t="s">
        <v>497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</row>
    <row r="4" spans="1:15" ht="32.25" customHeight="1">
      <c r="A4" s="625" t="s">
        <v>606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</row>
    <row r="5" spans="1:15" ht="20.100000000000001" customHeight="1">
      <c r="A5" s="626" t="s">
        <v>104</v>
      </c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</row>
    <row r="6" spans="1:15" ht="36.75" customHeight="1">
      <c r="A6" s="627" t="s">
        <v>275</v>
      </c>
      <c r="B6" s="627"/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7"/>
      <c r="O6" s="627"/>
    </row>
    <row r="7" spans="1:15" ht="46.5" customHeight="1">
      <c r="A7" s="628" t="s">
        <v>195</v>
      </c>
      <c r="B7" s="628"/>
      <c r="C7" s="628"/>
      <c r="D7" s="628"/>
      <c r="E7" s="628"/>
      <c r="F7" s="628"/>
      <c r="G7" s="628"/>
      <c r="H7" s="628"/>
      <c r="I7" s="628"/>
      <c r="J7" s="628"/>
      <c r="K7" s="628"/>
      <c r="L7" s="628"/>
      <c r="M7" s="628"/>
      <c r="N7" s="628"/>
      <c r="O7" s="628"/>
    </row>
    <row r="8" spans="1:15" s="3" customFormat="1" ht="95.25" customHeight="1">
      <c r="A8" s="579" t="s">
        <v>166</v>
      </c>
      <c r="B8" s="579"/>
      <c r="C8" s="579"/>
      <c r="D8" s="540" t="s">
        <v>454</v>
      </c>
      <c r="E8" s="540"/>
      <c r="F8" s="540" t="s">
        <v>494</v>
      </c>
      <c r="G8" s="540"/>
      <c r="H8" s="510" t="s">
        <v>451</v>
      </c>
      <c r="I8" s="510"/>
      <c r="J8" s="510" t="s">
        <v>467</v>
      </c>
      <c r="K8" s="510"/>
      <c r="L8" s="510" t="s">
        <v>495</v>
      </c>
      <c r="M8" s="510"/>
      <c r="N8" s="510" t="s">
        <v>496</v>
      </c>
      <c r="O8" s="510"/>
    </row>
    <row r="9" spans="1:15" s="3" customFormat="1" ht="24.75" customHeight="1">
      <c r="A9" s="579">
        <v>1</v>
      </c>
      <c r="B9" s="579"/>
      <c r="C9" s="579"/>
      <c r="D9" s="540">
        <v>2</v>
      </c>
      <c r="E9" s="540"/>
      <c r="F9" s="540">
        <v>3</v>
      </c>
      <c r="G9" s="540"/>
      <c r="H9" s="510">
        <v>4</v>
      </c>
      <c r="I9" s="510"/>
      <c r="J9" s="510">
        <v>5</v>
      </c>
      <c r="K9" s="510"/>
      <c r="L9" s="510">
        <v>6</v>
      </c>
      <c r="M9" s="510"/>
      <c r="N9" s="510">
        <v>7</v>
      </c>
      <c r="O9" s="510"/>
    </row>
    <row r="10" spans="1:15" s="3" customFormat="1" ht="107.25" customHeight="1">
      <c r="A10" s="561" t="s">
        <v>360</v>
      </c>
      <c r="B10" s="562"/>
      <c r="C10" s="563"/>
      <c r="D10" s="620">
        <f>SUM(D11:D13)</f>
        <v>228</v>
      </c>
      <c r="E10" s="621"/>
      <c r="F10" s="620">
        <f>SUM(F11:F13)</f>
        <v>230</v>
      </c>
      <c r="G10" s="621"/>
      <c r="H10" s="622">
        <f>SUM(H11:H13)</f>
        <v>214</v>
      </c>
      <c r="I10" s="623"/>
      <c r="J10" s="622">
        <f>SUM(J11:J13)</f>
        <v>214</v>
      </c>
      <c r="K10" s="623"/>
      <c r="L10" s="614">
        <f>J10/H10*100</f>
        <v>100</v>
      </c>
      <c r="M10" s="615"/>
      <c r="N10" s="614">
        <f>J10/D10*100</f>
        <v>93.859649122807014</v>
      </c>
      <c r="O10" s="615"/>
    </row>
    <row r="11" spans="1:15" s="3" customFormat="1" ht="30.75" customHeight="1">
      <c r="A11" s="569" t="s">
        <v>164</v>
      </c>
      <c r="B11" s="570"/>
      <c r="C11" s="571"/>
      <c r="D11" s="610">
        <v>1</v>
      </c>
      <c r="E11" s="611"/>
      <c r="F11" s="610">
        <v>1</v>
      </c>
      <c r="G11" s="611"/>
      <c r="H11" s="612">
        <v>1</v>
      </c>
      <c r="I11" s="613"/>
      <c r="J11" s="610">
        <v>1</v>
      </c>
      <c r="K11" s="611"/>
      <c r="L11" s="608">
        <f t="shared" ref="L11:L25" si="0">J11/H11*100</f>
        <v>100</v>
      </c>
      <c r="M11" s="609"/>
      <c r="N11" s="608">
        <f t="shared" ref="N11:N25" si="1">J11/D11*100</f>
        <v>100</v>
      </c>
      <c r="O11" s="609"/>
    </row>
    <row r="12" spans="1:15" s="3" customFormat="1" ht="30.75" customHeight="1">
      <c r="A12" s="569" t="s">
        <v>173</v>
      </c>
      <c r="B12" s="570"/>
      <c r="C12" s="571"/>
      <c r="D12" s="610">
        <v>13</v>
      </c>
      <c r="E12" s="611"/>
      <c r="F12" s="610">
        <v>11</v>
      </c>
      <c r="G12" s="611"/>
      <c r="H12" s="612">
        <v>11</v>
      </c>
      <c r="I12" s="613"/>
      <c r="J12" s="610">
        <v>11</v>
      </c>
      <c r="K12" s="611"/>
      <c r="L12" s="608">
        <f t="shared" si="0"/>
        <v>100</v>
      </c>
      <c r="M12" s="609"/>
      <c r="N12" s="608">
        <f t="shared" si="1"/>
        <v>84.615384615384613</v>
      </c>
      <c r="O12" s="609"/>
    </row>
    <row r="13" spans="1:15" s="3" customFormat="1" ht="30.75" customHeight="1">
      <c r="A13" s="569" t="s">
        <v>165</v>
      </c>
      <c r="B13" s="570"/>
      <c r="C13" s="571"/>
      <c r="D13" s="610">
        <v>214</v>
      </c>
      <c r="E13" s="611"/>
      <c r="F13" s="610">
        <v>218</v>
      </c>
      <c r="G13" s="611"/>
      <c r="H13" s="612">
        <v>202</v>
      </c>
      <c r="I13" s="613"/>
      <c r="J13" s="610">
        <v>202</v>
      </c>
      <c r="K13" s="611"/>
      <c r="L13" s="608">
        <f t="shared" si="0"/>
        <v>100</v>
      </c>
      <c r="M13" s="609"/>
      <c r="N13" s="608">
        <f t="shared" si="1"/>
        <v>94.392523364485982</v>
      </c>
      <c r="O13" s="609"/>
    </row>
    <row r="14" spans="1:15" s="3" customFormat="1" ht="42" customHeight="1">
      <c r="A14" s="561" t="s">
        <v>319</v>
      </c>
      <c r="B14" s="562"/>
      <c r="C14" s="563"/>
      <c r="D14" s="620">
        <f>SUM(D15:D17)</f>
        <v>21089</v>
      </c>
      <c r="E14" s="621"/>
      <c r="F14" s="620">
        <f>SUM(F15:F17)</f>
        <v>24876</v>
      </c>
      <c r="G14" s="621"/>
      <c r="H14" s="620">
        <f>SUM(H15:I17)</f>
        <v>27410</v>
      </c>
      <c r="I14" s="621"/>
      <c r="J14" s="620">
        <f>SUM(J15:J17)</f>
        <v>29605</v>
      </c>
      <c r="K14" s="621"/>
      <c r="L14" s="614">
        <f t="shared" si="0"/>
        <v>108.00802626778547</v>
      </c>
      <c r="M14" s="615"/>
      <c r="N14" s="614">
        <f t="shared" si="1"/>
        <v>140.38124140547205</v>
      </c>
      <c r="O14" s="615"/>
    </row>
    <row r="15" spans="1:15" s="3" customFormat="1" ht="31.5" customHeight="1">
      <c r="A15" s="569" t="s">
        <v>164</v>
      </c>
      <c r="B15" s="570"/>
      <c r="C15" s="571"/>
      <c r="D15" s="572">
        <v>427</v>
      </c>
      <c r="E15" s="573"/>
      <c r="F15" s="572">
        <v>560</v>
      </c>
      <c r="G15" s="573"/>
      <c r="H15" s="572">
        <v>655</v>
      </c>
      <c r="I15" s="573"/>
      <c r="J15" s="572">
        <v>670</v>
      </c>
      <c r="K15" s="573"/>
      <c r="L15" s="608">
        <f t="shared" si="0"/>
        <v>102.29007633587786</v>
      </c>
      <c r="M15" s="609"/>
      <c r="N15" s="608">
        <f t="shared" si="1"/>
        <v>156.9086651053864</v>
      </c>
      <c r="O15" s="609"/>
    </row>
    <row r="16" spans="1:15" s="3" customFormat="1" ht="36.75" customHeight="1">
      <c r="A16" s="569" t="s">
        <v>173</v>
      </c>
      <c r="B16" s="570"/>
      <c r="C16" s="571"/>
      <c r="D16" s="572">
        <v>2563</v>
      </c>
      <c r="E16" s="573"/>
      <c r="F16" s="572">
        <v>3350</v>
      </c>
      <c r="G16" s="573"/>
      <c r="H16" s="572">
        <v>3255</v>
      </c>
      <c r="I16" s="573"/>
      <c r="J16" s="572">
        <v>3405</v>
      </c>
      <c r="K16" s="573"/>
      <c r="L16" s="608">
        <f t="shared" si="0"/>
        <v>104.60829493087557</v>
      </c>
      <c r="M16" s="609"/>
      <c r="N16" s="608">
        <f t="shared" si="1"/>
        <v>132.85212641435817</v>
      </c>
      <c r="O16" s="609"/>
    </row>
    <row r="17" spans="1:15" s="3" customFormat="1" ht="35.25" customHeight="1">
      <c r="A17" s="569" t="s">
        <v>165</v>
      </c>
      <c r="B17" s="570"/>
      <c r="C17" s="571"/>
      <c r="D17" s="572">
        <v>18099</v>
      </c>
      <c r="E17" s="573"/>
      <c r="F17" s="572">
        <v>20966</v>
      </c>
      <c r="G17" s="573"/>
      <c r="H17" s="572">
        <v>23500</v>
      </c>
      <c r="I17" s="573"/>
      <c r="J17" s="572">
        <v>25530</v>
      </c>
      <c r="K17" s="573"/>
      <c r="L17" s="608">
        <f t="shared" si="0"/>
        <v>108.63829787234043</v>
      </c>
      <c r="M17" s="609"/>
      <c r="N17" s="608">
        <f t="shared" si="1"/>
        <v>141.05751698988897</v>
      </c>
      <c r="O17" s="609"/>
    </row>
    <row r="18" spans="1:15" s="3" customFormat="1" ht="43.5" customHeight="1">
      <c r="A18" s="561" t="s">
        <v>320</v>
      </c>
      <c r="B18" s="562"/>
      <c r="C18" s="563"/>
      <c r="D18" s="620">
        <f t="shared" ref="D18" si="2">SUM(D19:E21)</f>
        <v>21089</v>
      </c>
      <c r="E18" s="621"/>
      <c r="F18" s="620">
        <f t="shared" ref="F18" si="3">SUM(F19:G21)</f>
        <v>24876</v>
      </c>
      <c r="G18" s="621"/>
      <c r="H18" s="620">
        <f>SUM(H19:I21)</f>
        <v>27410</v>
      </c>
      <c r="I18" s="621"/>
      <c r="J18" s="620">
        <f>SUM(J19:J21)</f>
        <v>29605</v>
      </c>
      <c r="K18" s="621"/>
      <c r="L18" s="614">
        <f t="shared" si="0"/>
        <v>108.00802626778547</v>
      </c>
      <c r="M18" s="615"/>
      <c r="N18" s="614">
        <f t="shared" si="1"/>
        <v>140.38124140547205</v>
      </c>
      <c r="O18" s="615"/>
    </row>
    <row r="19" spans="1:15" s="3" customFormat="1" ht="34.5" customHeight="1">
      <c r="A19" s="569" t="s">
        <v>164</v>
      </c>
      <c r="B19" s="570"/>
      <c r="C19" s="571"/>
      <c r="D19" s="572">
        <v>427</v>
      </c>
      <c r="E19" s="573"/>
      <c r="F19" s="572">
        <v>560</v>
      </c>
      <c r="G19" s="573"/>
      <c r="H19" s="572">
        <v>655</v>
      </c>
      <c r="I19" s="573"/>
      <c r="J19" s="572">
        <v>670</v>
      </c>
      <c r="K19" s="573"/>
      <c r="L19" s="608">
        <f t="shared" si="0"/>
        <v>102.29007633587786</v>
      </c>
      <c r="M19" s="609"/>
      <c r="N19" s="608">
        <f t="shared" si="1"/>
        <v>156.9086651053864</v>
      </c>
      <c r="O19" s="609"/>
    </row>
    <row r="20" spans="1:15" s="3" customFormat="1" ht="31.5" customHeight="1">
      <c r="A20" s="569" t="s">
        <v>173</v>
      </c>
      <c r="B20" s="570"/>
      <c r="C20" s="571"/>
      <c r="D20" s="572">
        <v>2563</v>
      </c>
      <c r="E20" s="573"/>
      <c r="F20" s="572">
        <v>3350</v>
      </c>
      <c r="G20" s="573"/>
      <c r="H20" s="572">
        <v>3255</v>
      </c>
      <c r="I20" s="573"/>
      <c r="J20" s="572">
        <v>3405</v>
      </c>
      <c r="K20" s="573"/>
      <c r="L20" s="608">
        <f t="shared" si="0"/>
        <v>104.60829493087557</v>
      </c>
      <c r="M20" s="609"/>
      <c r="N20" s="608">
        <f t="shared" si="1"/>
        <v>132.85212641435817</v>
      </c>
      <c r="O20" s="609"/>
    </row>
    <row r="21" spans="1:15" s="3" customFormat="1" ht="31.5" customHeight="1">
      <c r="A21" s="569" t="s">
        <v>165</v>
      </c>
      <c r="B21" s="570"/>
      <c r="C21" s="571"/>
      <c r="D21" s="572">
        <v>18099</v>
      </c>
      <c r="E21" s="573"/>
      <c r="F21" s="572">
        <v>20966</v>
      </c>
      <c r="G21" s="573"/>
      <c r="H21" s="572">
        <v>23500</v>
      </c>
      <c r="I21" s="573"/>
      <c r="J21" s="572">
        <v>25530</v>
      </c>
      <c r="K21" s="573"/>
      <c r="L21" s="608">
        <f t="shared" si="0"/>
        <v>108.63829787234043</v>
      </c>
      <c r="M21" s="609"/>
      <c r="N21" s="608">
        <f t="shared" si="1"/>
        <v>141.05751698988897</v>
      </c>
      <c r="O21" s="609"/>
    </row>
    <row r="22" spans="1:15" s="3" customFormat="1" ht="62.25" customHeight="1">
      <c r="A22" s="561" t="s">
        <v>308</v>
      </c>
      <c r="B22" s="562"/>
      <c r="C22" s="563"/>
      <c r="D22" s="616">
        <f>(D18/D10)/12*1000</f>
        <v>7707.9678362573104</v>
      </c>
      <c r="E22" s="617"/>
      <c r="F22" s="616">
        <f>(F18/F10)/12*1000</f>
        <v>9013.04347826087</v>
      </c>
      <c r="G22" s="617"/>
      <c r="H22" s="616">
        <f>(H18/H10)/12*1000</f>
        <v>10673.676012461059</v>
      </c>
      <c r="I22" s="617"/>
      <c r="J22" s="618">
        <f>(J18/J10)/12*1000</f>
        <v>11528.426791277259</v>
      </c>
      <c r="K22" s="619"/>
      <c r="L22" s="614">
        <f t="shared" si="0"/>
        <v>108.0080262677855</v>
      </c>
      <c r="M22" s="615"/>
      <c r="N22" s="614">
        <f t="shared" si="1"/>
        <v>149.56506093667116</v>
      </c>
      <c r="O22" s="615"/>
    </row>
    <row r="23" spans="1:15" s="3" customFormat="1" ht="39" customHeight="1">
      <c r="A23" s="569" t="s">
        <v>164</v>
      </c>
      <c r="B23" s="570"/>
      <c r="C23" s="571"/>
      <c r="D23" s="610">
        <f>(D19/D11)/12*1000</f>
        <v>35583.333333333336</v>
      </c>
      <c r="E23" s="611"/>
      <c r="F23" s="610">
        <f>(F19/F11)/12*1000</f>
        <v>46666.666666666664</v>
      </c>
      <c r="G23" s="611"/>
      <c r="H23" s="612">
        <f>H19/H11/12*1000</f>
        <v>54583.333333333336</v>
      </c>
      <c r="I23" s="613"/>
      <c r="J23" s="612">
        <f>(J19/J11)/12*1000</f>
        <v>55833.333333333336</v>
      </c>
      <c r="K23" s="613"/>
      <c r="L23" s="608">
        <f t="shared" si="0"/>
        <v>102.29007633587786</v>
      </c>
      <c r="M23" s="609"/>
      <c r="N23" s="608">
        <f t="shared" si="1"/>
        <v>156.9086651053864</v>
      </c>
      <c r="O23" s="609"/>
    </row>
    <row r="24" spans="1:15" s="3" customFormat="1" ht="33" customHeight="1">
      <c r="A24" s="569" t="s">
        <v>173</v>
      </c>
      <c r="B24" s="570"/>
      <c r="C24" s="571"/>
      <c r="D24" s="610">
        <f t="shared" ref="D24:D25" si="4">(D20/D12)/12*1000</f>
        <v>16429.48717948718</v>
      </c>
      <c r="E24" s="611"/>
      <c r="F24" s="610">
        <f t="shared" ref="F24:J25" si="5">(F20/F12)/12*1000</f>
        <v>25378.78787878788</v>
      </c>
      <c r="G24" s="611"/>
      <c r="H24" s="612">
        <f>H20/H12/12*1000</f>
        <v>24659.090909090912</v>
      </c>
      <c r="I24" s="613"/>
      <c r="J24" s="612">
        <f t="shared" si="5"/>
        <v>25795.454545454548</v>
      </c>
      <c r="K24" s="613"/>
      <c r="L24" s="608">
        <f t="shared" si="0"/>
        <v>104.60829493087557</v>
      </c>
      <c r="M24" s="609"/>
      <c r="N24" s="608">
        <f t="shared" si="1"/>
        <v>157.00705848969602</v>
      </c>
      <c r="O24" s="609"/>
    </row>
    <row r="25" spans="1:15" s="3" customFormat="1" ht="33.75" customHeight="1">
      <c r="A25" s="569" t="s">
        <v>165</v>
      </c>
      <c r="B25" s="570"/>
      <c r="C25" s="571"/>
      <c r="D25" s="610">
        <f t="shared" si="4"/>
        <v>7047.8971962616824</v>
      </c>
      <c r="E25" s="611"/>
      <c r="F25" s="610">
        <f t="shared" si="5"/>
        <v>8014.5259938837917</v>
      </c>
      <c r="G25" s="611"/>
      <c r="H25" s="612">
        <f>H21/H13/12*1000</f>
        <v>9694.7194719471954</v>
      </c>
      <c r="I25" s="613"/>
      <c r="J25" s="612">
        <f t="shared" si="5"/>
        <v>10532.178217821782</v>
      </c>
      <c r="K25" s="613"/>
      <c r="L25" s="608">
        <f t="shared" si="0"/>
        <v>108.6382978723404</v>
      </c>
      <c r="M25" s="609"/>
      <c r="N25" s="608">
        <f t="shared" si="1"/>
        <v>149.43717146453582</v>
      </c>
      <c r="O25" s="609"/>
    </row>
    <row r="26" spans="1:15" ht="10.5" customHeight="1">
      <c r="A26" s="97"/>
      <c r="B26" s="97"/>
      <c r="C26" s="97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15" ht="27.75" customHeight="1">
      <c r="A27" s="604" t="s">
        <v>281</v>
      </c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604"/>
      <c r="M27" s="604"/>
      <c r="N27" s="604"/>
      <c r="O27" s="604"/>
    </row>
    <row r="28" spans="1:15" ht="15" customHeight="1">
      <c r="A28" s="98"/>
      <c r="B28" s="98"/>
      <c r="C28" s="98"/>
      <c r="D28" s="98"/>
      <c r="E28" s="98"/>
      <c r="F28" s="98"/>
      <c r="G28" s="98"/>
      <c r="H28" s="98"/>
      <c r="I28" s="98"/>
      <c r="J28" s="51"/>
      <c r="K28" s="51"/>
      <c r="L28" s="51"/>
      <c r="M28" s="51"/>
      <c r="N28" s="51"/>
      <c r="O28" s="51"/>
    </row>
    <row r="29" spans="1:15" ht="21.95" customHeight="1">
      <c r="A29" s="339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</row>
    <row r="30" spans="1:15" ht="25.5" customHeight="1">
      <c r="A30" s="605" t="s">
        <v>346</v>
      </c>
      <c r="B30" s="605"/>
      <c r="C30" s="605"/>
      <c r="D30" s="605"/>
      <c r="E30" s="605"/>
      <c r="F30" s="605"/>
      <c r="G30" s="605"/>
      <c r="H30" s="605"/>
      <c r="I30" s="605"/>
      <c r="J30" s="605"/>
      <c r="K30" s="51"/>
      <c r="L30" s="51"/>
      <c r="M30" s="51"/>
      <c r="N30" s="51"/>
      <c r="O30" s="51"/>
    </row>
    <row r="31" spans="1:15" ht="68.25" customHeight="1">
      <c r="A31" s="606" t="s">
        <v>396</v>
      </c>
      <c r="B31" s="601" t="s">
        <v>180</v>
      </c>
      <c r="C31" s="603"/>
      <c r="D31" s="540" t="s">
        <v>490</v>
      </c>
      <c r="E31" s="540"/>
      <c r="F31" s="540"/>
      <c r="G31" s="540" t="s">
        <v>491</v>
      </c>
      <c r="H31" s="540"/>
      <c r="I31" s="540"/>
      <c r="J31" s="601" t="s">
        <v>492</v>
      </c>
      <c r="K31" s="602"/>
      <c r="L31" s="603"/>
      <c r="M31" s="540" t="s">
        <v>493</v>
      </c>
      <c r="N31" s="540"/>
      <c r="O31" s="540"/>
    </row>
    <row r="32" spans="1:15" ht="165" customHeight="1">
      <c r="A32" s="607"/>
      <c r="B32" s="341" t="s">
        <v>498</v>
      </c>
      <c r="C32" s="341" t="s">
        <v>499</v>
      </c>
      <c r="D32" s="341" t="s">
        <v>321</v>
      </c>
      <c r="E32" s="341" t="s">
        <v>181</v>
      </c>
      <c r="F32" s="341" t="s">
        <v>322</v>
      </c>
      <c r="G32" s="341" t="s">
        <v>321</v>
      </c>
      <c r="H32" s="341" t="s">
        <v>181</v>
      </c>
      <c r="I32" s="341" t="s">
        <v>322</v>
      </c>
      <c r="J32" s="341" t="s">
        <v>321</v>
      </c>
      <c r="K32" s="341" t="s">
        <v>181</v>
      </c>
      <c r="L32" s="341" t="s">
        <v>322</v>
      </c>
      <c r="M32" s="341" t="s">
        <v>321</v>
      </c>
      <c r="N32" s="341" t="s">
        <v>181</v>
      </c>
      <c r="O32" s="341" t="s">
        <v>322</v>
      </c>
    </row>
    <row r="33" spans="1:19" ht="25.5" customHeight="1">
      <c r="A33" s="341">
        <v>1</v>
      </c>
      <c r="B33" s="341">
        <v>2</v>
      </c>
      <c r="C33" s="341">
        <v>3</v>
      </c>
      <c r="D33" s="341">
        <v>4</v>
      </c>
      <c r="E33" s="341">
        <v>5</v>
      </c>
      <c r="F33" s="341">
        <v>6</v>
      </c>
      <c r="G33" s="341">
        <v>7</v>
      </c>
      <c r="H33" s="342">
        <v>8</v>
      </c>
      <c r="I33" s="342">
        <v>9</v>
      </c>
      <c r="J33" s="342">
        <v>10</v>
      </c>
      <c r="K33" s="342">
        <v>11</v>
      </c>
      <c r="L33" s="342">
        <v>12</v>
      </c>
      <c r="M33" s="342">
        <v>13</v>
      </c>
      <c r="N33" s="342">
        <v>14</v>
      </c>
      <c r="O33" s="342">
        <v>15</v>
      </c>
    </row>
    <row r="34" spans="1:19" ht="20.25">
      <c r="A34" s="364" t="s">
        <v>607</v>
      </c>
      <c r="B34" s="365">
        <v>90.4</v>
      </c>
      <c r="C34" s="365">
        <f>ROUND(M34/$M$37*100,1)</f>
        <v>89</v>
      </c>
      <c r="D34" s="440">
        <v>38289</v>
      </c>
      <c r="E34" s="440">
        <v>369553</v>
      </c>
      <c r="F34" s="440">
        <f>D34/E34*1000</f>
        <v>103.60895460191095</v>
      </c>
      <c r="G34" s="440">
        <v>38860</v>
      </c>
      <c r="H34" s="442">
        <v>306120</v>
      </c>
      <c r="I34" s="442">
        <v>127</v>
      </c>
      <c r="J34" s="442">
        <v>33858</v>
      </c>
      <c r="K34" s="442">
        <v>276341</v>
      </c>
      <c r="L34" s="442">
        <v>123</v>
      </c>
      <c r="M34" s="442">
        <v>47747</v>
      </c>
      <c r="N34" s="442">
        <v>353682</v>
      </c>
      <c r="O34" s="442">
        <v>135</v>
      </c>
    </row>
    <row r="35" spans="1:19" ht="80.25" customHeight="1">
      <c r="A35" s="364" t="s">
        <v>608</v>
      </c>
      <c r="B35" s="365">
        <f>ROUND(D35/$D$37*100,1)</f>
        <v>7.8</v>
      </c>
      <c r="C35" s="365">
        <f>ROUND(M35/$M$37*100,1)</f>
        <v>9.5</v>
      </c>
      <c r="D35" s="294">
        <v>3316</v>
      </c>
      <c r="E35" s="440">
        <v>27044</v>
      </c>
      <c r="F35" s="440">
        <f t="shared" ref="F35:F36" si="6">D35/E35*1000</f>
        <v>122.61499778139328</v>
      </c>
      <c r="G35" s="294">
        <v>2400</v>
      </c>
      <c r="H35" s="442">
        <v>20869</v>
      </c>
      <c r="I35" s="442">
        <v>115</v>
      </c>
      <c r="J35" s="442">
        <v>4670</v>
      </c>
      <c r="K35" s="442">
        <v>40650</v>
      </c>
      <c r="L35" s="442">
        <v>115</v>
      </c>
      <c r="M35" s="442">
        <v>5100</v>
      </c>
      <c r="N35" s="442">
        <v>42500</v>
      </c>
      <c r="O35" s="442">
        <v>120</v>
      </c>
    </row>
    <row r="36" spans="1:19" ht="57.75" customHeight="1">
      <c r="A36" s="364" t="s">
        <v>609</v>
      </c>
      <c r="B36" s="365">
        <f>ROUND(D36/$D$37*100,1)+0.1</f>
        <v>1.8</v>
      </c>
      <c r="C36" s="365">
        <f>ROUND(M36/$M$37*100,1)</f>
        <v>1.5</v>
      </c>
      <c r="D36" s="294">
        <v>724</v>
      </c>
      <c r="E36" s="440">
        <v>6114</v>
      </c>
      <c r="F36" s="440">
        <f t="shared" si="6"/>
        <v>118.41674844618908</v>
      </c>
      <c r="G36" s="294">
        <v>1200</v>
      </c>
      <c r="H36" s="442">
        <v>8130</v>
      </c>
      <c r="I36" s="442">
        <v>148</v>
      </c>
      <c r="J36" s="443">
        <v>511</v>
      </c>
      <c r="K36" s="442">
        <v>3423</v>
      </c>
      <c r="L36" s="442">
        <v>149</v>
      </c>
      <c r="M36" s="442">
        <v>810</v>
      </c>
      <c r="N36" s="442">
        <v>5225</v>
      </c>
      <c r="O36" s="442">
        <v>155</v>
      </c>
    </row>
    <row r="37" spans="1:19" ht="30.75" customHeight="1">
      <c r="A37" s="347" t="s">
        <v>49</v>
      </c>
      <c r="B37" s="352">
        <f>SUM(B34:B36)</f>
        <v>100</v>
      </c>
      <c r="C37" s="352">
        <f>SUM(C34:C36)</f>
        <v>100</v>
      </c>
      <c r="D37" s="367">
        <f>SUM(D34:D36)</f>
        <v>42329</v>
      </c>
      <c r="E37" s="367"/>
      <c r="F37" s="100"/>
      <c r="G37" s="374">
        <f>SUM(G34:G36)</f>
        <v>42460</v>
      </c>
      <c r="H37" s="344"/>
      <c r="I37" s="352"/>
      <c r="J37" s="375">
        <f>SUM(J34:J36)</f>
        <v>39039</v>
      </c>
      <c r="K37" s="344"/>
      <c r="L37" s="352"/>
      <c r="M37" s="385">
        <f>SUM(M34:M36)</f>
        <v>53657</v>
      </c>
      <c r="N37" s="344"/>
      <c r="O37" s="352"/>
    </row>
    <row r="38" spans="1:19" ht="20.100000000000001" customHeight="1">
      <c r="A38" s="46"/>
      <c r="B38" s="101"/>
      <c r="C38" s="101"/>
      <c r="D38" s="101"/>
      <c r="E38" s="101"/>
      <c r="F38" s="102"/>
      <c r="G38" s="102"/>
      <c r="H38" s="102"/>
      <c r="I38" s="343"/>
      <c r="J38" s="343"/>
      <c r="K38" s="343"/>
      <c r="L38" s="343"/>
      <c r="M38" s="343"/>
      <c r="N38" s="343"/>
      <c r="O38" s="343"/>
    </row>
    <row r="39" spans="1:19" ht="20.100000000000001" customHeight="1">
      <c r="A39" s="580" t="s">
        <v>347</v>
      </c>
      <c r="B39" s="580"/>
      <c r="C39" s="580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0"/>
    </row>
    <row r="40" spans="1:19" ht="20.100000000000001" customHeight="1">
      <c r="A40" s="51"/>
      <c r="B40" s="34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</row>
    <row r="41" spans="1:19" ht="63" customHeight="1">
      <c r="A41" s="341" t="s">
        <v>97</v>
      </c>
      <c r="B41" s="540" t="s">
        <v>62</v>
      </c>
      <c r="C41" s="540"/>
      <c r="D41" s="540" t="s">
        <v>57</v>
      </c>
      <c r="E41" s="540"/>
      <c r="F41" s="540" t="s">
        <v>58</v>
      </c>
      <c r="G41" s="540"/>
      <c r="H41" s="540" t="s">
        <v>182</v>
      </c>
      <c r="I41" s="540"/>
      <c r="J41" s="540"/>
      <c r="K41" s="599" t="s">
        <v>682</v>
      </c>
      <c r="L41" s="600"/>
      <c r="M41" s="601" t="s">
        <v>29</v>
      </c>
      <c r="N41" s="602"/>
      <c r="O41" s="603"/>
    </row>
    <row r="42" spans="1:19" ht="25.5" customHeight="1">
      <c r="A42" s="342">
        <v>1</v>
      </c>
      <c r="B42" s="579">
        <v>2</v>
      </c>
      <c r="C42" s="579"/>
      <c r="D42" s="579">
        <v>3</v>
      </c>
      <c r="E42" s="579"/>
      <c r="F42" s="595">
        <v>4</v>
      </c>
      <c r="G42" s="595"/>
      <c r="H42" s="579">
        <v>5</v>
      </c>
      <c r="I42" s="579"/>
      <c r="J42" s="579"/>
      <c r="K42" s="508">
        <v>6</v>
      </c>
      <c r="L42" s="508"/>
      <c r="M42" s="596">
        <v>7</v>
      </c>
      <c r="N42" s="597"/>
      <c r="O42" s="598"/>
    </row>
    <row r="43" spans="1:19" ht="119.25" customHeight="1">
      <c r="A43" s="43" t="s">
        <v>618</v>
      </c>
      <c r="B43" s="590" t="s">
        <v>619</v>
      </c>
      <c r="C43" s="590"/>
      <c r="D43" s="591" t="s">
        <v>631</v>
      </c>
      <c r="E43" s="591"/>
      <c r="F43" s="592" t="s">
        <v>620</v>
      </c>
      <c r="G43" s="592"/>
      <c r="H43" s="594" t="s">
        <v>621</v>
      </c>
      <c r="I43" s="594"/>
      <c r="J43" s="594"/>
      <c r="K43" s="585">
        <v>453</v>
      </c>
      <c r="L43" s="586"/>
      <c r="M43" s="587" t="s">
        <v>622</v>
      </c>
      <c r="N43" s="588"/>
      <c r="O43" s="589"/>
    </row>
    <row r="44" spans="1:19" ht="231" customHeight="1">
      <c r="A44" s="43" t="s">
        <v>618</v>
      </c>
      <c r="B44" s="590" t="s">
        <v>623</v>
      </c>
      <c r="C44" s="590"/>
      <c r="D44" s="591" t="s">
        <v>632</v>
      </c>
      <c r="E44" s="591"/>
      <c r="F44" s="592" t="s">
        <v>624</v>
      </c>
      <c r="G44" s="592"/>
      <c r="H44" s="593" t="s">
        <v>625</v>
      </c>
      <c r="I44" s="593"/>
      <c r="J44" s="593"/>
      <c r="K44" s="585">
        <v>1692</v>
      </c>
      <c r="L44" s="586"/>
      <c r="M44" s="587" t="s">
        <v>626</v>
      </c>
      <c r="N44" s="588"/>
      <c r="O44" s="589"/>
      <c r="S44" s="377"/>
    </row>
    <row r="45" spans="1:19" ht="80.25" customHeight="1">
      <c r="A45" s="5" t="s">
        <v>618</v>
      </c>
      <c r="B45" s="583" t="s">
        <v>630</v>
      </c>
      <c r="C45" s="583"/>
      <c r="D45" s="568" t="s">
        <v>678</v>
      </c>
      <c r="E45" s="568"/>
      <c r="F45" s="584" t="s">
        <v>629</v>
      </c>
      <c r="G45" s="584"/>
      <c r="H45" s="510" t="s">
        <v>633</v>
      </c>
      <c r="I45" s="510"/>
      <c r="J45" s="510"/>
      <c r="K45" s="585">
        <v>1714</v>
      </c>
      <c r="L45" s="586"/>
      <c r="M45" s="587" t="s">
        <v>681</v>
      </c>
      <c r="N45" s="588"/>
      <c r="O45" s="589"/>
      <c r="P45" s="446" t="s">
        <v>688</v>
      </c>
    </row>
    <row r="46" spans="1:19" ht="34.5" customHeight="1">
      <c r="A46" s="447" t="s">
        <v>49</v>
      </c>
      <c r="B46" s="581" t="s">
        <v>30</v>
      </c>
      <c r="C46" s="581"/>
      <c r="D46" s="581" t="s">
        <v>30</v>
      </c>
      <c r="E46" s="581"/>
      <c r="F46" s="581" t="s">
        <v>30</v>
      </c>
      <c r="G46" s="581"/>
      <c r="H46" s="581"/>
      <c r="I46" s="581"/>
      <c r="J46" s="581"/>
      <c r="K46" s="565">
        <f>SUM(K43:K45)</f>
        <v>3859</v>
      </c>
      <c r="L46" s="565"/>
      <c r="M46" s="582"/>
      <c r="N46" s="582"/>
      <c r="O46" s="582"/>
    </row>
    <row r="47" spans="1:19" ht="60.75" customHeight="1">
      <c r="A47" s="102"/>
      <c r="B47" s="339"/>
      <c r="C47" s="339"/>
      <c r="D47" s="339"/>
      <c r="E47" s="339"/>
      <c r="F47" s="339"/>
      <c r="G47" s="339"/>
      <c r="H47" s="339"/>
      <c r="I47" s="339"/>
      <c r="J47" s="339"/>
      <c r="K47" s="44"/>
      <c r="L47" s="44"/>
      <c r="M47" s="44"/>
      <c r="N47" s="44"/>
      <c r="O47" s="44"/>
    </row>
    <row r="48" spans="1:19" ht="47.25" customHeight="1">
      <c r="A48" s="580" t="s">
        <v>348</v>
      </c>
      <c r="B48" s="580"/>
      <c r="C48" s="580"/>
      <c r="D48" s="580"/>
      <c r="E48" s="580"/>
      <c r="F48" s="580"/>
      <c r="G48" s="580"/>
      <c r="H48" s="580"/>
      <c r="I48" s="580"/>
      <c r="J48" s="580"/>
      <c r="K48" s="580"/>
      <c r="L48" s="580"/>
      <c r="M48" s="580"/>
      <c r="N48" s="580"/>
      <c r="O48" s="580"/>
    </row>
    <row r="49" spans="1:15" ht="21" customHeight="1">
      <c r="A49" s="343"/>
      <c r="B49" s="343"/>
      <c r="C49" s="343"/>
      <c r="D49" s="343"/>
      <c r="E49" s="343"/>
      <c r="F49" s="343"/>
      <c r="G49" s="343"/>
      <c r="H49" s="343"/>
      <c r="I49" s="103"/>
      <c r="J49" s="51"/>
      <c r="K49" s="51"/>
      <c r="L49" s="51"/>
      <c r="M49" s="51"/>
      <c r="N49" s="51"/>
      <c r="O49" s="51"/>
    </row>
    <row r="50" spans="1:15" ht="52.5" customHeight="1">
      <c r="A50" s="540" t="s">
        <v>56</v>
      </c>
      <c r="B50" s="540"/>
      <c r="C50" s="540"/>
      <c r="D50" s="540" t="s">
        <v>488</v>
      </c>
      <c r="E50" s="540"/>
      <c r="F50" s="540"/>
      <c r="G50" s="540" t="s">
        <v>201</v>
      </c>
      <c r="H50" s="540"/>
      <c r="I50" s="540"/>
      <c r="J50" s="540" t="s">
        <v>199</v>
      </c>
      <c r="K50" s="540"/>
      <c r="L50" s="540"/>
      <c r="M50" s="540" t="s">
        <v>489</v>
      </c>
      <c r="N50" s="540"/>
      <c r="O50" s="540"/>
    </row>
    <row r="51" spans="1:15" ht="20.100000000000001" customHeight="1">
      <c r="A51" s="540">
        <v>1</v>
      </c>
      <c r="B51" s="540"/>
      <c r="C51" s="540"/>
      <c r="D51" s="540">
        <v>2</v>
      </c>
      <c r="E51" s="540"/>
      <c r="F51" s="540"/>
      <c r="G51" s="540">
        <v>3</v>
      </c>
      <c r="H51" s="540"/>
      <c r="I51" s="540"/>
      <c r="J51" s="579">
        <v>4</v>
      </c>
      <c r="K51" s="579"/>
      <c r="L51" s="579"/>
      <c r="M51" s="579">
        <v>5</v>
      </c>
      <c r="N51" s="579"/>
      <c r="O51" s="579"/>
    </row>
    <row r="52" spans="1:15" ht="30.75" customHeight="1">
      <c r="A52" s="566" t="s">
        <v>183</v>
      </c>
      <c r="B52" s="566"/>
      <c r="C52" s="566"/>
      <c r="D52" s="564">
        <f>SUM(D54:F56)</f>
        <v>5347</v>
      </c>
      <c r="E52" s="564"/>
      <c r="F52" s="564"/>
      <c r="G52" s="567"/>
      <c r="H52" s="567"/>
      <c r="I52" s="567"/>
      <c r="J52" s="565">
        <f>SUM(J53:L62)</f>
        <v>1488</v>
      </c>
      <c r="K52" s="565"/>
      <c r="L52" s="565"/>
      <c r="M52" s="564">
        <f>D52+G52-J52</f>
        <v>3859</v>
      </c>
      <c r="N52" s="564"/>
      <c r="O52" s="564"/>
    </row>
    <row r="53" spans="1:15" ht="27.75" customHeight="1">
      <c r="A53" s="566" t="s">
        <v>84</v>
      </c>
      <c r="B53" s="566"/>
      <c r="C53" s="566"/>
      <c r="D53" s="567"/>
      <c r="E53" s="567"/>
      <c r="F53" s="567"/>
      <c r="G53" s="567"/>
      <c r="H53" s="567"/>
      <c r="I53" s="567"/>
      <c r="J53" s="568"/>
      <c r="K53" s="568"/>
      <c r="L53" s="568"/>
      <c r="M53" s="567"/>
      <c r="N53" s="567"/>
      <c r="O53" s="567"/>
    </row>
    <row r="54" spans="1:15" ht="42" customHeight="1">
      <c r="A54" s="578" t="s">
        <v>627</v>
      </c>
      <c r="B54" s="578"/>
      <c r="C54" s="578"/>
      <c r="D54" s="572">
        <v>905</v>
      </c>
      <c r="E54" s="573"/>
      <c r="F54" s="574"/>
      <c r="G54" s="572"/>
      <c r="H54" s="573"/>
      <c r="I54" s="574"/>
      <c r="J54" s="575">
        <v>452</v>
      </c>
      <c r="K54" s="576"/>
      <c r="L54" s="577"/>
      <c r="M54" s="572">
        <v>453</v>
      </c>
      <c r="N54" s="573"/>
      <c r="O54" s="574"/>
    </row>
    <row r="55" spans="1:15" ht="38.25" customHeight="1">
      <c r="A55" s="578" t="s">
        <v>628</v>
      </c>
      <c r="B55" s="578"/>
      <c r="C55" s="578"/>
      <c r="D55" s="572">
        <v>2290</v>
      </c>
      <c r="E55" s="573"/>
      <c r="F55" s="574"/>
      <c r="G55" s="572"/>
      <c r="H55" s="573"/>
      <c r="I55" s="574"/>
      <c r="J55" s="575">
        <v>598</v>
      </c>
      <c r="K55" s="576"/>
      <c r="L55" s="577"/>
      <c r="M55" s="572">
        <v>1692</v>
      </c>
      <c r="N55" s="573"/>
      <c r="O55" s="574"/>
    </row>
    <row r="56" spans="1:15" ht="38.25" customHeight="1">
      <c r="A56" s="578" t="s">
        <v>670</v>
      </c>
      <c r="B56" s="578"/>
      <c r="C56" s="578"/>
      <c r="D56" s="572">
        <v>2152</v>
      </c>
      <c r="E56" s="573"/>
      <c r="F56" s="574"/>
      <c r="G56" s="572"/>
      <c r="H56" s="573"/>
      <c r="I56" s="574"/>
      <c r="J56" s="575">
        <v>438</v>
      </c>
      <c r="K56" s="576"/>
      <c r="L56" s="577"/>
      <c r="M56" s="572">
        <v>1714</v>
      </c>
      <c r="N56" s="573"/>
      <c r="O56" s="574"/>
    </row>
    <row r="57" spans="1:15" ht="28.5" customHeight="1">
      <c r="A57" s="566" t="s">
        <v>184</v>
      </c>
      <c r="B57" s="566"/>
      <c r="C57" s="566"/>
      <c r="D57" s="567"/>
      <c r="E57" s="567"/>
      <c r="F57" s="567"/>
      <c r="G57" s="567"/>
      <c r="H57" s="567"/>
      <c r="I57" s="567"/>
      <c r="J57" s="568"/>
      <c r="K57" s="568"/>
      <c r="L57" s="568"/>
      <c r="M57" s="567">
        <f>D57+G57-J57</f>
        <v>0</v>
      </c>
      <c r="N57" s="567"/>
      <c r="O57" s="567"/>
    </row>
    <row r="58" spans="1:15" ht="25.5" customHeight="1">
      <c r="A58" s="566" t="s">
        <v>395</v>
      </c>
      <c r="B58" s="566"/>
      <c r="C58" s="566"/>
      <c r="D58" s="567"/>
      <c r="E58" s="567"/>
      <c r="F58" s="567"/>
      <c r="G58" s="567"/>
      <c r="H58" s="567"/>
      <c r="I58" s="567"/>
      <c r="J58" s="568"/>
      <c r="K58" s="568"/>
      <c r="L58" s="568"/>
      <c r="M58" s="567"/>
      <c r="N58" s="567"/>
      <c r="O58" s="567"/>
    </row>
    <row r="59" spans="1:15" ht="20.100000000000001" customHeight="1">
      <c r="A59" s="566"/>
      <c r="B59" s="566"/>
      <c r="C59" s="566"/>
      <c r="D59" s="572"/>
      <c r="E59" s="573"/>
      <c r="F59" s="574"/>
      <c r="G59" s="572"/>
      <c r="H59" s="573"/>
      <c r="I59" s="574"/>
      <c r="J59" s="575"/>
      <c r="K59" s="576"/>
      <c r="L59" s="577"/>
      <c r="M59" s="572"/>
      <c r="N59" s="573"/>
      <c r="O59" s="574"/>
    </row>
    <row r="60" spans="1:15" ht="30" customHeight="1">
      <c r="A60" s="566" t="s">
        <v>185</v>
      </c>
      <c r="B60" s="566"/>
      <c r="C60" s="566"/>
      <c r="D60" s="567"/>
      <c r="E60" s="567"/>
      <c r="F60" s="567"/>
      <c r="G60" s="567"/>
      <c r="H60" s="567"/>
      <c r="I60" s="567"/>
      <c r="J60" s="568"/>
      <c r="K60" s="568"/>
      <c r="L60" s="568"/>
      <c r="M60" s="567">
        <f>D60+G60-J60</f>
        <v>0</v>
      </c>
      <c r="N60" s="567"/>
      <c r="O60" s="567"/>
    </row>
    <row r="61" spans="1:15" ht="29.25" customHeight="1">
      <c r="A61" s="566" t="s">
        <v>84</v>
      </c>
      <c r="B61" s="566"/>
      <c r="C61" s="566"/>
      <c r="D61" s="567"/>
      <c r="E61" s="567"/>
      <c r="F61" s="567"/>
      <c r="G61" s="567"/>
      <c r="H61" s="567"/>
      <c r="I61" s="567"/>
      <c r="J61" s="568"/>
      <c r="K61" s="568"/>
      <c r="L61" s="568"/>
      <c r="M61" s="567"/>
      <c r="N61" s="567"/>
      <c r="O61" s="567"/>
    </row>
    <row r="62" spans="1:15" ht="26.25" customHeight="1">
      <c r="A62" s="569"/>
      <c r="B62" s="570"/>
      <c r="C62" s="571"/>
      <c r="D62" s="567"/>
      <c r="E62" s="567"/>
      <c r="F62" s="567"/>
      <c r="G62" s="567"/>
      <c r="H62" s="567"/>
      <c r="I62" s="567"/>
      <c r="J62" s="568"/>
      <c r="K62" s="568"/>
      <c r="L62" s="568"/>
      <c r="M62" s="567"/>
      <c r="N62" s="567"/>
      <c r="O62" s="567"/>
    </row>
    <row r="63" spans="1:15" ht="30" customHeight="1">
      <c r="A63" s="561" t="s">
        <v>49</v>
      </c>
      <c r="B63" s="562"/>
      <c r="C63" s="563"/>
      <c r="D63" s="564">
        <f>SUM(D52,D57,D60)</f>
        <v>5347</v>
      </c>
      <c r="E63" s="564"/>
      <c r="F63" s="564"/>
      <c r="G63" s="564">
        <f>SUM(G52,G57,G60)</f>
        <v>0</v>
      </c>
      <c r="H63" s="564"/>
      <c r="I63" s="564"/>
      <c r="J63" s="565">
        <f>SUM(J52,J57,J60)</f>
        <v>1488</v>
      </c>
      <c r="K63" s="565"/>
      <c r="L63" s="565"/>
      <c r="M63" s="564">
        <f>D63+G63-J63</f>
        <v>3859</v>
      </c>
      <c r="N63" s="564"/>
      <c r="O63" s="564"/>
    </row>
    <row r="64" spans="1:15" ht="20.100000000000001" customHeight="1">
      <c r="A64" s="17"/>
      <c r="B64" s="34"/>
      <c r="C64" s="35"/>
      <c r="D64" s="35"/>
      <c r="E64" s="35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63.95" customHeight="1">
      <c r="A65" s="17"/>
      <c r="B65" s="34"/>
      <c r="C65" s="35"/>
      <c r="D65" s="35"/>
      <c r="E65" s="35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8" customHeight="1">
      <c r="A66" s="17"/>
      <c r="B66" s="34"/>
      <c r="C66" s="35"/>
      <c r="D66" s="35"/>
      <c r="E66" s="35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20.100000000000001" customHeight="1">
      <c r="A67" s="17"/>
      <c r="B67" s="34"/>
      <c r="C67" s="35"/>
      <c r="D67" s="35"/>
      <c r="E67" s="35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20.100000000000001" customHeight="1">
      <c r="A68" s="17"/>
      <c r="B68" s="34"/>
      <c r="C68" s="35"/>
      <c r="D68" s="35"/>
      <c r="E68" s="35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20.100000000000001" customHeight="1">
      <c r="A69" s="17"/>
      <c r="B69" s="34"/>
      <c r="C69" s="35"/>
      <c r="D69" s="35"/>
      <c r="E69" s="35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20.100000000000001" customHeight="1">
      <c r="A70" s="17"/>
      <c r="B70" s="34"/>
      <c r="C70" s="35"/>
      <c r="D70" s="35"/>
      <c r="E70" s="35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20.100000000000001" customHeight="1">
      <c r="A71" s="17"/>
      <c r="B71" s="34"/>
      <c r="C71" s="35"/>
      <c r="D71" s="35"/>
      <c r="E71" s="35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20.100000000000001" customHeight="1">
      <c r="A72" s="17"/>
      <c r="B72" s="34"/>
      <c r="C72" s="35"/>
      <c r="D72" s="35"/>
      <c r="E72" s="35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20.100000000000001" customHeight="1">
      <c r="C73" s="8"/>
      <c r="D73" s="8"/>
      <c r="E73" s="8"/>
    </row>
    <row r="74" spans="1:15" ht="20.100000000000001" customHeight="1">
      <c r="C74" s="8"/>
      <c r="D74" s="8"/>
      <c r="E74" s="8"/>
    </row>
    <row r="75" spans="1:15" ht="20.100000000000001" customHeight="1">
      <c r="C75" s="8"/>
      <c r="D75" s="8"/>
      <c r="E75" s="8"/>
    </row>
    <row r="76" spans="1:15" ht="20.100000000000001" customHeight="1">
      <c r="C76" s="8"/>
      <c r="D76" s="8"/>
      <c r="E76" s="8"/>
    </row>
    <row r="77" spans="1:15">
      <c r="C77" s="8"/>
      <c r="D77" s="8"/>
      <c r="E77" s="8"/>
    </row>
  </sheetData>
  <mergeCells count="248">
    <mergeCell ref="A2:O2"/>
    <mergeCell ref="A3:O3"/>
    <mergeCell ref="A4:O4"/>
    <mergeCell ref="A5:O5"/>
    <mergeCell ref="A6:O6"/>
    <mergeCell ref="A7:O7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  <mergeCell ref="N10:O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N12:O12"/>
    <mergeCell ref="A13:C13"/>
    <mergeCell ref="D13:E13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J12:K12"/>
    <mergeCell ref="L12:M12"/>
    <mergeCell ref="N14:O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N16:O16"/>
    <mergeCell ref="A17:C17"/>
    <mergeCell ref="D17:E17"/>
    <mergeCell ref="F17:G17"/>
    <mergeCell ref="H17:I17"/>
    <mergeCell ref="J17:K17"/>
    <mergeCell ref="L17:M17"/>
    <mergeCell ref="N17:O17"/>
    <mergeCell ref="A16:C16"/>
    <mergeCell ref="D16:E16"/>
    <mergeCell ref="F16:G16"/>
    <mergeCell ref="H16:I16"/>
    <mergeCell ref="J16:K16"/>
    <mergeCell ref="L16:M16"/>
    <mergeCell ref="N18:O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N20:O20"/>
    <mergeCell ref="A21:C21"/>
    <mergeCell ref="D21:E21"/>
    <mergeCell ref="F21:G21"/>
    <mergeCell ref="H21:I21"/>
    <mergeCell ref="J21:K21"/>
    <mergeCell ref="L21:M21"/>
    <mergeCell ref="N21:O21"/>
    <mergeCell ref="A20:C20"/>
    <mergeCell ref="D20:E20"/>
    <mergeCell ref="F20:G20"/>
    <mergeCell ref="H20:I20"/>
    <mergeCell ref="J20:K20"/>
    <mergeCell ref="L20:M20"/>
    <mergeCell ref="N22:O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N24:O24"/>
    <mergeCell ref="A25:C25"/>
    <mergeCell ref="D25:E25"/>
    <mergeCell ref="F25:G25"/>
    <mergeCell ref="H25:I25"/>
    <mergeCell ref="J25:K25"/>
    <mergeCell ref="L25:M25"/>
    <mergeCell ref="N25:O25"/>
    <mergeCell ref="A24:C24"/>
    <mergeCell ref="D24:E24"/>
    <mergeCell ref="F24:G24"/>
    <mergeCell ref="H24:I24"/>
    <mergeCell ref="J24:K24"/>
    <mergeCell ref="L24:M24"/>
    <mergeCell ref="A39:O39"/>
    <mergeCell ref="B41:C41"/>
    <mergeCell ref="D41:E41"/>
    <mergeCell ref="F41:G41"/>
    <mergeCell ref="H41:J41"/>
    <mergeCell ref="K41:L41"/>
    <mergeCell ref="M41:O41"/>
    <mergeCell ref="A27:O27"/>
    <mergeCell ref="A30:J30"/>
    <mergeCell ref="A31:A32"/>
    <mergeCell ref="B31:C31"/>
    <mergeCell ref="D31:F31"/>
    <mergeCell ref="G31:I31"/>
    <mergeCell ref="J31:L31"/>
    <mergeCell ref="M31:O31"/>
    <mergeCell ref="B43:C43"/>
    <mergeCell ref="D43:E43"/>
    <mergeCell ref="F43:G43"/>
    <mergeCell ref="H43:J43"/>
    <mergeCell ref="K43:L43"/>
    <mergeCell ref="M43:O43"/>
    <mergeCell ref="B42:C42"/>
    <mergeCell ref="D42:E42"/>
    <mergeCell ref="F42:G42"/>
    <mergeCell ref="H42:J42"/>
    <mergeCell ref="K42:L42"/>
    <mergeCell ref="M42:O42"/>
    <mergeCell ref="B45:C45"/>
    <mergeCell ref="D45:E45"/>
    <mergeCell ref="F45:G45"/>
    <mergeCell ref="H45:J45"/>
    <mergeCell ref="K45:L45"/>
    <mergeCell ref="M45:O45"/>
    <mergeCell ref="B44:C44"/>
    <mergeCell ref="D44:E44"/>
    <mergeCell ref="F44:G44"/>
    <mergeCell ref="H44:J44"/>
    <mergeCell ref="K44:L44"/>
    <mergeCell ref="M44:O44"/>
    <mergeCell ref="A48:O48"/>
    <mergeCell ref="A50:C50"/>
    <mergeCell ref="D50:F50"/>
    <mergeCell ref="G50:I50"/>
    <mergeCell ref="J50:L50"/>
    <mergeCell ref="M50:O50"/>
    <mergeCell ref="B46:C46"/>
    <mergeCell ref="D46:E46"/>
    <mergeCell ref="F46:G46"/>
    <mergeCell ref="H46:J46"/>
    <mergeCell ref="K46:L46"/>
    <mergeCell ref="M46:O46"/>
    <mergeCell ref="A51:C51"/>
    <mergeCell ref="D51:F51"/>
    <mergeCell ref="G51:I51"/>
    <mergeCell ref="J51:L51"/>
    <mergeCell ref="M51:O51"/>
    <mergeCell ref="A52:C52"/>
    <mergeCell ref="D52:F52"/>
    <mergeCell ref="G52:I52"/>
    <mergeCell ref="J52:L52"/>
    <mergeCell ref="M52:O52"/>
    <mergeCell ref="A53:C53"/>
    <mergeCell ref="D53:F53"/>
    <mergeCell ref="G53:I53"/>
    <mergeCell ref="J53:L53"/>
    <mergeCell ref="M53:O53"/>
    <mergeCell ref="A56:C56"/>
    <mergeCell ref="D56:F56"/>
    <mergeCell ref="G56:I56"/>
    <mergeCell ref="J56:L56"/>
    <mergeCell ref="M56:O56"/>
    <mergeCell ref="A54:C54"/>
    <mergeCell ref="D54:F54"/>
    <mergeCell ref="G54:I54"/>
    <mergeCell ref="J54:L54"/>
    <mergeCell ref="M54:O54"/>
    <mergeCell ref="A55:C55"/>
    <mergeCell ref="D55:F55"/>
    <mergeCell ref="G55:I55"/>
    <mergeCell ref="J55:L55"/>
    <mergeCell ref="M55:O55"/>
    <mergeCell ref="A57:C57"/>
    <mergeCell ref="D57:F57"/>
    <mergeCell ref="G57:I57"/>
    <mergeCell ref="J57:L57"/>
    <mergeCell ref="M57:O57"/>
    <mergeCell ref="A58:C58"/>
    <mergeCell ref="D58:F58"/>
    <mergeCell ref="G58:I58"/>
    <mergeCell ref="J58:L58"/>
    <mergeCell ref="M58:O58"/>
    <mergeCell ref="A59:C59"/>
    <mergeCell ref="D59:F59"/>
    <mergeCell ref="G59:I59"/>
    <mergeCell ref="J59:L59"/>
    <mergeCell ref="M59:O59"/>
    <mergeCell ref="A60:C60"/>
    <mergeCell ref="D60:F60"/>
    <mergeCell ref="G60:I60"/>
    <mergeCell ref="J60:L60"/>
    <mergeCell ref="M60:O60"/>
    <mergeCell ref="A63:C63"/>
    <mergeCell ref="D63:F63"/>
    <mergeCell ref="G63:I63"/>
    <mergeCell ref="J63:L63"/>
    <mergeCell ref="M63:O63"/>
    <mergeCell ref="A61:C61"/>
    <mergeCell ref="D61:F61"/>
    <mergeCell ref="G61:I61"/>
    <mergeCell ref="J61:L61"/>
    <mergeCell ref="M61:O61"/>
    <mergeCell ref="A62:C62"/>
    <mergeCell ref="D62:F62"/>
    <mergeCell ref="G62:I62"/>
    <mergeCell ref="J62:L62"/>
    <mergeCell ref="M62:O62"/>
  </mergeCells>
  <pageMargins left="0.59055118110236227" right="0.59055118110236227" top="0.59055118110236227" bottom="0.59055118110236227" header="0" footer="0"/>
  <pageSetup paperSize="9" scale="45" orientation="landscape" horizontalDpi="1200" verticalDpi="1200" r:id="rId1"/>
  <headerFooter alignWithMargins="0"/>
  <rowBreaks count="1" manualBreakCount="1">
    <brk id="29" max="14" man="1"/>
  </rowBreaks>
  <ignoredErrors>
    <ignoredError sqref="G37 D37 J37 K46 M37" formulaRange="1"/>
    <ignoredError sqref="C34:C37" evalError="1"/>
    <ignoredError sqref="H23:H2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99"/>
  </sheetPr>
  <dimension ref="A1:AE73"/>
  <sheetViews>
    <sheetView view="pageBreakPreview" zoomScale="50" zoomScaleNormal="60" zoomScaleSheetLayoutView="50" workbookViewId="0">
      <selection activeCell="A64" sqref="A64:XFD64"/>
    </sheetView>
  </sheetViews>
  <sheetFormatPr defaultColWidth="9.140625" defaultRowHeight="20.25"/>
  <cols>
    <col min="1" max="1" width="8.28515625" style="66" customWidth="1"/>
    <col min="2" max="2" width="23.28515625" style="66" customWidth="1"/>
    <col min="3" max="5" width="11.28515625" style="66" customWidth="1"/>
    <col min="6" max="6" width="7" style="66" customWidth="1"/>
    <col min="7" max="7" width="15.28515625" style="66" customWidth="1"/>
    <col min="8" max="10" width="11" style="66" customWidth="1"/>
    <col min="11" max="11" width="9" style="66" customWidth="1"/>
    <col min="12" max="12" width="15.28515625" style="66" customWidth="1"/>
    <col min="13" max="13" width="8.7109375" style="66" customWidth="1"/>
    <col min="14" max="16" width="11" style="66" customWidth="1"/>
    <col min="17" max="17" width="15.85546875" style="66" customWidth="1"/>
    <col min="18" max="19" width="11" style="66" customWidth="1"/>
    <col min="20" max="20" width="12.140625" style="66" customWidth="1"/>
    <col min="21" max="21" width="11.5703125" style="66" customWidth="1"/>
    <col min="22" max="22" width="15" style="66" customWidth="1"/>
    <col min="23" max="26" width="11" style="66" customWidth="1"/>
    <col min="27" max="27" width="14.7109375" style="66" customWidth="1"/>
    <col min="28" max="28" width="10.140625" style="66" customWidth="1"/>
    <col min="29" max="29" width="11" style="66" customWidth="1"/>
    <col min="30" max="30" width="11.28515625" style="66" customWidth="1"/>
    <col min="31" max="31" width="11" style="66" customWidth="1"/>
    <col min="32" max="16384" width="9.140625" style="66"/>
  </cols>
  <sheetData>
    <row r="1" spans="1:3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51"/>
      <c r="Q1" s="105"/>
      <c r="R1" s="105"/>
      <c r="S1" s="105"/>
      <c r="T1" s="105"/>
      <c r="U1" s="105"/>
      <c r="V1" s="51"/>
      <c r="W1" s="51"/>
      <c r="X1" s="51"/>
      <c r="Y1" s="51"/>
      <c r="Z1" s="51"/>
      <c r="AA1" s="51"/>
      <c r="AB1" s="702" t="s">
        <v>353</v>
      </c>
      <c r="AC1" s="703"/>
      <c r="AD1" s="703"/>
      <c r="AE1" s="703"/>
    </row>
    <row r="2" spans="1:31" ht="18.75" customHeight="1">
      <c r="A2" s="51"/>
      <c r="B2" s="106" t="s">
        <v>349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</row>
    <row r="3" spans="1:31" ht="31.5" customHeight="1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704" t="s">
        <v>334</v>
      </c>
      <c r="AE3" s="705"/>
    </row>
    <row r="4" spans="1:31" ht="41.25" customHeight="1">
      <c r="A4" s="706" t="s">
        <v>46</v>
      </c>
      <c r="B4" s="706" t="s">
        <v>135</v>
      </c>
      <c r="C4" s="679" t="s">
        <v>136</v>
      </c>
      <c r="D4" s="680"/>
      <c r="E4" s="680"/>
      <c r="F4" s="681"/>
      <c r="G4" s="679" t="s">
        <v>196</v>
      </c>
      <c r="H4" s="680"/>
      <c r="I4" s="680"/>
      <c r="J4" s="680"/>
      <c r="K4" s="680"/>
      <c r="L4" s="680"/>
      <c r="M4" s="681"/>
      <c r="N4" s="601" t="s">
        <v>137</v>
      </c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3"/>
      <c r="Z4" s="679" t="s">
        <v>483</v>
      </c>
      <c r="AA4" s="680"/>
      <c r="AB4" s="681"/>
      <c r="AC4" s="688" t="s">
        <v>482</v>
      </c>
      <c r="AD4" s="689"/>
      <c r="AE4" s="690"/>
    </row>
    <row r="5" spans="1:31" ht="53.25" customHeight="1">
      <c r="A5" s="707"/>
      <c r="B5" s="707"/>
      <c r="C5" s="685"/>
      <c r="D5" s="686"/>
      <c r="E5" s="686"/>
      <c r="F5" s="687"/>
      <c r="G5" s="685"/>
      <c r="H5" s="686"/>
      <c r="I5" s="686"/>
      <c r="J5" s="686"/>
      <c r="K5" s="686"/>
      <c r="L5" s="686"/>
      <c r="M5" s="687"/>
      <c r="N5" s="601" t="s">
        <v>486</v>
      </c>
      <c r="O5" s="602"/>
      <c r="P5" s="602"/>
      <c r="Q5" s="603"/>
      <c r="R5" s="601" t="s">
        <v>485</v>
      </c>
      <c r="S5" s="602"/>
      <c r="T5" s="602"/>
      <c r="U5" s="603"/>
      <c r="V5" s="601" t="s">
        <v>487</v>
      </c>
      <c r="W5" s="602"/>
      <c r="X5" s="602"/>
      <c r="Y5" s="603"/>
      <c r="Z5" s="686"/>
      <c r="AA5" s="686"/>
      <c r="AB5" s="687"/>
      <c r="AC5" s="694"/>
      <c r="AD5" s="695"/>
      <c r="AE5" s="696"/>
    </row>
    <row r="6" spans="1:31" ht="27" customHeight="1">
      <c r="A6" s="338">
        <v>1</v>
      </c>
      <c r="B6" s="354">
        <v>2</v>
      </c>
      <c r="C6" s="601">
        <v>3</v>
      </c>
      <c r="D6" s="602"/>
      <c r="E6" s="602"/>
      <c r="F6" s="603"/>
      <c r="G6" s="601">
        <v>4</v>
      </c>
      <c r="H6" s="602"/>
      <c r="I6" s="602"/>
      <c r="J6" s="602"/>
      <c r="K6" s="602"/>
      <c r="L6" s="602"/>
      <c r="M6" s="603"/>
      <c r="N6" s="596">
        <v>5</v>
      </c>
      <c r="O6" s="597"/>
      <c r="P6" s="597"/>
      <c r="Q6" s="598"/>
      <c r="R6" s="596">
        <v>6</v>
      </c>
      <c r="S6" s="597"/>
      <c r="T6" s="597"/>
      <c r="U6" s="598"/>
      <c r="V6" s="699">
        <v>7</v>
      </c>
      <c r="W6" s="700"/>
      <c r="X6" s="700"/>
      <c r="Y6" s="701"/>
      <c r="Z6" s="597">
        <v>8</v>
      </c>
      <c r="AA6" s="597"/>
      <c r="AB6" s="598"/>
      <c r="AC6" s="596">
        <v>9</v>
      </c>
      <c r="AD6" s="597"/>
      <c r="AE6" s="598"/>
    </row>
    <row r="7" spans="1:31" ht="43.5" customHeight="1">
      <c r="A7" s="697" t="s">
        <v>49</v>
      </c>
      <c r="B7" s="698"/>
      <c r="C7" s="601"/>
      <c r="D7" s="602"/>
      <c r="E7" s="602"/>
      <c r="F7" s="603"/>
      <c r="G7" s="572"/>
      <c r="H7" s="573"/>
      <c r="I7" s="573"/>
      <c r="J7" s="573"/>
      <c r="K7" s="573"/>
      <c r="L7" s="573"/>
      <c r="M7" s="574"/>
      <c r="N7" s="767" t="e">
        <f>SUM(#REF!)</f>
        <v>#REF!</v>
      </c>
      <c r="O7" s="768"/>
      <c r="P7" s="768"/>
      <c r="Q7" s="769"/>
      <c r="R7" s="767" t="e">
        <f>SUM(#REF!)</f>
        <v>#REF!</v>
      </c>
      <c r="S7" s="768"/>
      <c r="T7" s="768"/>
      <c r="U7" s="769"/>
      <c r="V7" s="770" t="e">
        <f>SUM(#REF!)</f>
        <v>#REF!</v>
      </c>
      <c r="W7" s="771"/>
      <c r="X7" s="771"/>
      <c r="Y7" s="772"/>
      <c r="Z7" s="764" t="e">
        <f>(V7/R7)*100</f>
        <v>#REF!</v>
      </c>
      <c r="AA7" s="764"/>
      <c r="AB7" s="765"/>
      <c r="AC7" s="766" t="e">
        <f>(V7/N7)*100</f>
        <v>#REF!</v>
      </c>
      <c r="AD7" s="764"/>
      <c r="AE7" s="765"/>
    </row>
    <row r="8" spans="1:31" ht="18.75" customHeigh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89"/>
      <c r="N8" s="89"/>
      <c r="O8" s="89"/>
      <c r="P8" s="89"/>
      <c r="Q8" s="107"/>
      <c r="R8" s="107"/>
      <c r="S8" s="107"/>
      <c r="T8" s="107"/>
      <c r="U8" s="107"/>
      <c r="V8" s="107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customHeight="1">
      <c r="A9" s="106"/>
      <c r="B9" s="106" t="s">
        <v>350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</row>
    <row r="10" spans="1:31" s="109" customFormat="1" ht="2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 t="s">
        <v>334</v>
      </c>
      <c r="AE10" s="106"/>
    </row>
    <row r="11" spans="1:31" ht="39.75" customHeight="1">
      <c r="A11" s="539" t="s">
        <v>46</v>
      </c>
      <c r="B11" s="539" t="s">
        <v>138</v>
      </c>
      <c r="C11" s="540" t="s">
        <v>135</v>
      </c>
      <c r="D11" s="540"/>
      <c r="E11" s="540"/>
      <c r="F11" s="540"/>
      <c r="G11" s="679" t="s">
        <v>196</v>
      </c>
      <c r="H11" s="680"/>
      <c r="I11" s="680"/>
      <c r="J11" s="680"/>
      <c r="K11" s="680"/>
      <c r="L11" s="680"/>
      <c r="M11" s="681"/>
      <c r="N11" s="679" t="s">
        <v>139</v>
      </c>
      <c r="O11" s="680"/>
      <c r="P11" s="681"/>
      <c r="Q11" s="679" t="s">
        <v>137</v>
      </c>
      <c r="R11" s="680"/>
      <c r="S11" s="680"/>
      <c r="T11" s="680"/>
      <c r="U11" s="680"/>
      <c r="V11" s="680"/>
      <c r="W11" s="680"/>
      <c r="X11" s="680"/>
      <c r="Y11" s="681"/>
      <c r="Z11" s="688" t="s">
        <v>483</v>
      </c>
      <c r="AA11" s="689"/>
      <c r="AB11" s="690"/>
      <c r="AC11" s="688" t="s">
        <v>482</v>
      </c>
      <c r="AD11" s="689"/>
      <c r="AE11" s="690"/>
    </row>
    <row r="12" spans="1:31" ht="18.75" customHeight="1">
      <c r="A12" s="539"/>
      <c r="B12" s="539"/>
      <c r="C12" s="540"/>
      <c r="D12" s="540"/>
      <c r="E12" s="540"/>
      <c r="F12" s="540"/>
      <c r="G12" s="682"/>
      <c r="H12" s="683"/>
      <c r="I12" s="683"/>
      <c r="J12" s="683"/>
      <c r="K12" s="683"/>
      <c r="L12" s="683"/>
      <c r="M12" s="684"/>
      <c r="N12" s="682"/>
      <c r="O12" s="683"/>
      <c r="P12" s="684"/>
      <c r="Q12" s="540" t="s">
        <v>486</v>
      </c>
      <c r="R12" s="540"/>
      <c r="S12" s="540"/>
      <c r="T12" s="540" t="s">
        <v>485</v>
      </c>
      <c r="U12" s="540"/>
      <c r="V12" s="540"/>
      <c r="W12" s="540" t="s">
        <v>484</v>
      </c>
      <c r="X12" s="540"/>
      <c r="Y12" s="540"/>
      <c r="Z12" s="691"/>
      <c r="AA12" s="692"/>
      <c r="AB12" s="693"/>
      <c r="AC12" s="691"/>
      <c r="AD12" s="692"/>
      <c r="AE12" s="693"/>
    </row>
    <row r="13" spans="1:31" ht="56.25" customHeight="1">
      <c r="A13" s="539"/>
      <c r="B13" s="539"/>
      <c r="C13" s="540"/>
      <c r="D13" s="540"/>
      <c r="E13" s="540"/>
      <c r="F13" s="540"/>
      <c r="G13" s="685"/>
      <c r="H13" s="686"/>
      <c r="I13" s="686"/>
      <c r="J13" s="686"/>
      <c r="K13" s="686"/>
      <c r="L13" s="686"/>
      <c r="M13" s="687"/>
      <c r="N13" s="685"/>
      <c r="O13" s="686"/>
      <c r="P13" s="687"/>
      <c r="Q13" s="540"/>
      <c r="R13" s="540"/>
      <c r="S13" s="540"/>
      <c r="T13" s="540"/>
      <c r="U13" s="540"/>
      <c r="V13" s="540"/>
      <c r="W13" s="540"/>
      <c r="X13" s="540"/>
      <c r="Y13" s="540"/>
      <c r="Z13" s="694"/>
      <c r="AA13" s="695"/>
      <c r="AB13" s="696"/>
      <c r="AC13" s="694"/>
      <c r="AD13" s="695"/>
      <c r="AE13" s="696"/>
    </row>
    <row r="14" spans="1:31" ht="33" customHeight="1">
      <c r="A14" s="338">
        <v>1</v>
      </c>
      <c r="B14" s="338">
        <v>2</v>
      </c>
      <c r="C14" s="601">
        <v>3</v>
      </c>
      <c r="D14" s="602"/>
      <c r="E14" s="602"/>
      <c r="F14" s="603"/>
      <c r="G14" s="601">
        <v>4</v>
      </c>
      <c r="H14" s="602"/>
      <c r="I14" s="602"/>
      <c r="J14" s="602"/>
      <c r="K14" s="602"/>
      <c r="L14" s="602"/>
      <c r="M14" s="603"/>
      <c r="N14" s="601">
        <v>5</v>
      </c>
      <c r="O14" s="602"/>
      <c r="P14" s="603"/>
      <c r="Q14" s="601">
        <v>6</v>
      </c>
      <c r="R14" s="602"/>
      <c r="S14" s="603"/>
      <c r="T14" s="601">
        <v>7</v>
      </c>
      <c r="U14" s="602"/>
      <c r="V14" s="603"/>
      <c r="W14" s="601">
        <v>8</v>
      </c>
      <c r="X14" s="602"/>
      <c r="Y14" s="603"/>
      <c r="Z14" s="601">
        <v>9</v>
      </c>
      <c r="AA14" s="602"/>
      <c r="AB14" s="603"/>
      <c r="AC14" s="601">
        <v>10</v>
      </c>
      <c r="AD14" s="602"/>
      <c r="AE14" s="603"/>
    </row>
    <row r="15" spans="1:31" ht="30" customHeight="1">
      <c r="A15" s="110"/>
      <c r="B15" s="373">
        <v>43524</v>
      </c>
      <c r="C15" s="566" t="s">
        <v>610</v>
      </c>
      <c r="D15" s="566"/>
      <c r="E15" s="566"/>
      <c r="F15" s="566"/>
      <c r="G15" s="673" t="s">
        <v>611</v>
      </c>
      <c r="H15" s="674"/>
      <c r="I15" s="674"/>
      <c r="J15" s="674"/>
      <c r="K15" s="674"/>
      <c r="L15" s="674"/>
      <c r="M15" s="675"/>
      <c r="N15" s="670" t="s">
        <v>612</v>
      </c>
      <c r="O15" s="671"/>
      <c r="P15" s="672"/>
      <c r="Q15" s="676">
        <v>60</v>
      </c>
      <c r="R15" s="677"/>
      <c r="S15" s="678"/>
      <c r="T15" s="676">
        <v>60</v>
      </c>
      <c r="U15" s="677"/>
      <c r="V15" s="678"/>
      <c r="W15" s="676">
        <v>60</v>
      </c>
      <c r="X15" s="677"/>
      <c r="Y15" s="678"/>
      <c r="Z15" s="666">
        <f>(W15/T15)*100</f>
        <v>100</v>
      </c>
      <c r="AA15" s="666"/>
      <c r="AB15" s="667"/>
      <c r="AC15" s="666">
        <f>(W15/Q15)*100</f>
        <v>100</v>
      </c>
      <c r="AD15" s="666"/>
      <c r="AE15" s="667"/>
    </row>
    <row r="16" spans="1:31" ht="30" customHeight="1">
      <c r="A16" s="668" t="s">
        <v>49</v>
      </c>
      <c r="B16" s="669"/>
      <c r="C16" s="566"/>
      <c r="D16" s="566"/>
      <c r="E16" s="566"/>
      <c r="F16" s="566"/>
      <c r="G16" s="572"/>
      <c r="H16" s="573"/>
      <c r="I16" s="573"/>
      <c r="J16" s="573"/>
      <c r="K16" s="573"/>
      <c r="L16" s="573"/>
      <c r="M16" s="574"/>
      <c r="N16" s="670"/>
      <c r="O16" s="671"/>
      <c r="P16" s="672"/>
      <c r="Q16" s="663">
        <f>SUM(Q15:Q15)</f>
        <v>60</v>
      </c>
      <c r="R16" s="664"/>
      <c r="S16" s="665"/>
      <c r="T16" s="663">
        <f>SUM(T15:T15)</f>
        <v>60</v>
      </c>
      <c r="U16" s="664"/>
      <c r="V16" s="665"/>
      <c r="W16" s="663">
        <f>SUM(W15:W15)</f>
        <v>60</v>
      </c>
      <c r="X16" s="664"/>
      <c r="Y16" s="665"/>
      <c r="Z16" s="666">
        <f>(W16/T16)*100</f>
        <v>100</v>
      </c>
      <c r="AA16" s="666"/>
      <c r="AB16" s="667"/>
      <c r="AC16" s="666">
        <f>(W16/Q16)*100</f>
        <v>100</v>
      </c>
      <c r="AD16" s="666"/>
      <c r="AE16" s="667"/>
    </row>
    <row r="17" spans="1:31" ht="6.75" customHeight="1">
      <c r="A17" s="339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51"/>
      <c r="Q17" s="105"/>
      <c r="R17" s="105"/>
      <c r="S17" s="105"/>
      <c r="T17" s="105"/>
      <c r="U17" s="105"/>
      <c r="V17" s="51"/>
      <c r="W17" s="51"/>
      <c r="X17" s="51"/>
      <c r="Y17" s="51"/>
      <c r="Z17" s="51"/>
      <c r="AA17" s="51"/>
      <c r="AB17" s="51"/>
      <c r="AC17" s="51"/>
      <c r="AD17" s="51"/>
      <c r="AE17" s="105"/>
    </row>
    <row r="18" spans="1:31" s="109" customFormat="1" ht="18.75" customHeight="1">
      <c r="A18" s="106"/>
      <c r="B18" s="106" t="s">
        <v>466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</row>
    <row r="19" spans="1:31">
      <c r="A19" s="53"/>
      <c r="B19" s="53"/>
      <c r="C19" s="53"/>
      <c r="D19" s="53"/>
      <c r="E19" s="53"/>
      <c r="F19" s="53"/>
      <c r="G19" s="53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3"/>
      <c r="W19" s="51"/>
      <c r="X19" s="51"/>
      <c r="Y19" s="51"/>
      <c r="Z19" s="51"/>
      <c r="AA19" s="51"/>
      <c r="AB19" s="51"/>
      <c r="AC19" s="51"/>
      <c r="AD19" s="51"/>
      <c r="AE19" s="105" t="s">
        <v>323</v>
      </c>
    </row>
    <row r="20" spans="1:31" ht="39" customHeight="1">
      <c r="A20" s="540" t="s">
        <v>46</v>
      </c>
      <c r="B20" s="540" t="s">
        <v>158</v>
      </c>
      <c r="C20" s="540"/>
      <c r="D20" s="540"/>
      <c r="E20" s="540"/>
      <c r="F20" s="540"/>
      <c r="G20" s="540" t="s">
        <v>48</v>
      </c>
      <c r="H20" s="540"/>
      <c r="I20" s="540"/>
      <c r="J20" s="540"/>
      <c r="K20" s="540"/>
      <c r="L20" s="540" t="s">
        <v>76</v>
      </c>
      <c r="M20" s="540"/>
      <c r="N20" s="540"/>
      <c r="O20" s="540"/>
      <c r="P20" s="540"/>
      <c r="Q20" s="540" t="s">
        <v>178</v>
      </c>
      <c r="R20" s="540"/>
      <c r="S20" s="540"/>
      <c r="T20" s="540"/>
      <c r="U20" s="540"/>
      <c r="V20" s="540" t="s">
        <v>98</v>
      </c>
      <c r="W20" s="540"/>
      <c r="X20" s="540"/>
      <c r="Y20" s="540"/>
      <c r="Z20" s="540"/>
      <c r="AA20" s="540" t="s">
        <v>49</v>
      </c>
      <c r="AB20" s="540"/>
      <c r="AC20" s="540"/>
      <c r="AD20" s="540"/>
      <c r="AE20" s="540"/>
    </row>
    <row r="21" spans="1:31" ht="36" customHeight="1">
      <c r="A21" s="540"/>
      <c r="B21" s="540"/>
      <c r="C21" s="540"/>
      <c r="D21" s="540"/>
      <c r="E21" s="540"/>
      <c r="F21" s="540"/>
      <c r="G21" s="540" t="s">
        <v>71</v>
      </c>
      <c r="H21" s="540" t="s">
        <v>78</v>
      </c>
      <c r="I21" s="540"/>
      <c r="J21" s="540"/>
      <c r="K21" s="540"/>
      <c r="L21" s="540" t="s">
        <v>71</v>
      </c>
      <c r="M21" s="540" t="s">
        <v>78</v>
      </c>
      <c r="N21" s="540"/>
      <c r="O21" s="540"/>
      <c r="P21" s="540"/>
      <c r="Q21" s="540" t="s">
        <v>71</v>
      </c>
      <c r="R21" s="540" t="s">
        <v>78</v>
      </c>
      <c r="S21" s="540"/>
      <c r="T21" s="540"/>
      <c r="U21" s="540"/>
      <c r="V21" s="540" t="s">
        <v>71</v>
      </c>
      <c r="W21" s="540" t="s">
        <v>78</v>
      </c>
      <c r="X21" s="540"/>
      <c r="Y21" s="540"/>
      <c r="Z21" s="540"/>
      <c r="AA21" s="540" t="s">
        <v>71</v>
      </c>
      <c r="AB21" s="540" t="s">
        <v>78</v>
      </c>
      <c r="AC21" s="540"/>
      <c r="AD21" s="540"/>
      <c r="AE21" s="540"/>
    </row>
    <row r="22" spans="1:31" ht="36.75" customHeight="1">
      <c r="A22" s="540"/>
      <c r="B22" s="540"/>
      <c r="C22" s="540"/>
      <c r="D22" s="540"/>
      <c r="E22" s="540"/>
      <c r="F22" s="540"/>
      <c r="G22" s="540"/>
      <c r="H22" s="341" t="s">
        <v>65</v>
      </c>
      <c r="I22" s="341" t="s">
        <v>66</v>
      </c>
      <c r="J22" s="341" t="s">
        <v>64</v>
      </c>
      <c r="K22" s="341" t="s">
        <v>63</v>
      </c>
      <c r="L22" s="540"/>
      <c r="M22" s="341" t="s">
        <v>65</v>
      </c>
      <c r="N22" s="341" t="s">
        <v>66</v>
      </c>
      <c r="O22" s="341" t="s">
        <v>64</v>
      </c>
      <c r="P22" s="341" t="s">
        <v>63</v>
      </c>
      <c r="Q22" s="540"/>
      <c r="R22" s="341" t="s">
        <v>65</v>
      </c>
      <c r="S22" s="341" t="s">
        <v>66</v>
      </c>
      <c r="T22" s="341" t="s">
        <v>64</v>
      </c>
      <c r="U22" s="341" t="s">
        <v>63</v>
      </c>
      <c r="V22" s="540"/>
      <c r="W22" s="341" t="s">
        <v>65</v>
      </c>
      <c r="X22" s="341" t="s">
        <v>66</v>
      </c>
      <c r="Y22" s="341" t="s">
        <v>64</v>
      </c>
      <c r="Z22" s="341" t="s">
        <v>63</v>
      </c>
      <c r="AA22" s="540"/>
      <c r="AB22" s="341" t="s">
        <v>65</v>
      </c>
      <c r="AC22" s="341" t="s">
        <v>66</v>
      </c>
      <c r="AD22" s="341" t="s">
        <v>64</v>
      </c>
      <c r="AE22" s="341" t="s">
        <v>63</v>
      </c>
    </row>
    <row r="23" spans="1:31" ht="30" customHeight="1">
      <c r="A23" s="341">
        <v>1</v>
      </c>
      <c r="B23" s="540">
        <v>2</v>
      </c>
      <c r="C23" s="540"/>
      <c r="D23" s="540"/>
      <c r="E23" s="540"/>
      <c r="F23" s="540"/>
      <c r="G23" s="341">
        <v>3</v>
      </c>
      <c r="H23" s="341">
        <v>4</v>
      </c>
      <c r="I23" s="341">
        <v>5</v>
      </c>
      <c r="J23" s="341">
        <v>6</v>
      </c>
      <c r="K23" s="341">
        <v>7</v>
      </c>
      <c r="L23" s="341">
        <v>8</v>
      </c>
      <c r="M23" s="341">
        <v>9</v>
      </c>
      <c r="N23" s="341">
        <v>10</v>
      </c>
      <c r="O23" s="341">
        <v>11</v>
      </c>
      <c r="P23" s="341">
        <v>12</v>
      </c>
      <c r="Q23" s="341">
        <v>13</v>
      </c>
      <c r="R23" s="341">
        <v>14</v>
      </c>
      <c r="S23" s="341">
        <v>15</v>
      </c>
      <c r="T23" s="341">
        <v>16</v>
      </c>
      <c r="U23" s="341">
        <v>17</v>
      </c>
      <c r="V23" s="342">
        <v>18</v>
      </c>
      <c r="W23" s="342">
        <v>19</v>
      </c>
      <c r="X23" s="342">
        <v>20</v>
      </c>
      <c r="Y23" s="342">
        <v>21</v>
      </c>
      <c r="Z23" s="342">
        <v>22</v>
      </c>
      <c r="AA23" s="342">
        <v>23</v>
      </c>
      <c r="AB23" s="342">
        <v>24</v>
      </c>
      <c r="AC23" s="342">
        <v>25</v>
      </c>
      <c r="AD23" s="342">
        <v>26</v>
      </c>
      <c r="AE23" s="342">
        <v>27</v>
      </c>
    </row>
    <row r="24" spans="1:31" ht="66" hidden="1" customHeight="1">
      <c r="A24" s="348">
        <v>1</v>
      </c>
      <c r="B24" s="660" t="s">
        <v>468</v>
      </c>
      <c r="C24" s="661"/>
      <c r="D24" s="661"/>
      <c r="E24" s="661"/>
      <c r="F24" s="662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</row>
    <row r="25" spans="1:31" ht="48" hidden="1" customHeight="1">
      <c r="A25" s="104"/>
      <c r="B25" s="647" t="s">
        <v>469</v>
      </c>
      <c r="C25" s="648"/>
      <c r="D25" s="648"/>
      <c r="E25" s="648"/>
      <c r="F25" s="649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</row>
    <row r="26" spans="1:31" ht="48" hidden="1" customHeight="1">
      <c r="A26" s="104"/>
      <c r="B26" s="647" t="s">
        <v>470</v>
      </c>
      <c r="C26" s="648"/>
      <c r="D26" s="648"/>
      <c r="E26" s="648"/>
      <c r="F26" s="649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</row>
    <row r="27" spans="1:31" ht="48" hidden="1" customHeight="1">
      <c r="A27" s="104"/>
      <c r="B27" s="647" t="s">
        <v>471</v>
      </c>
      <c r="C27" s="648"/>
      <c r="D27" s="648"/>
      <c r="E27" s="648"/>
      <c r="F27" s="649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0"/>
      <c r="AE27" s="350"/>
    </row>
    <row r="28" spans="1:31" ht="48" hidden="1" customHeight="1">
      <c r="A28" s="104"/>
      <c r="B28" s="647" t="s">
        <v>472</v>
      </c>
      <c r="C28" s="648"/>
      <c r="D28" s="648"/>
      <c r="E28" s="648"/>
      <c r="F28" s="649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</row>
    <row r="29" spans="1:31" ht="48" hidden="1" customHeight="1">
      <c r="A29" s="104"/>
      <c r="B29" s="647" t="s">
        <v>473</v>
      </c>
      <c r="C29" s="648"/>
      <c r="D29" s="648"/>
      <c r="E29" s="648"/>
      <c r="F29" s="649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</row>
    <row r="30" spans="1:31" ht="48" hidden="1" customHeight="1">
      <c r="A30" s="104"/>
      <c r="B30" s="647" t="s">
        <v>474</v>
      </c>
      <c r="C30" s="648"/>
      <c r="D30" s="648"/>
      <c r="E30" s="648"/>
      <c r="F30" s="649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</row>
    <row r="31" spans="1:31" ht="48" hidden="1" customHeight="1">
      <c r="A31" s="104"/>
      <c r="B31" s="647" t="s">
        <v>475</v>
      </c>
      <c r="C31" s="648"/>
      <c r="D31" s="648"/>
      <c r="E31" s="648"/>
      <c r="F31" s="649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</row>
    <row r="32" spans="1:31" ht="48" hidden="1" customHeight="1">
      <c r="A32" s="104"/>
      <c r="B32" s="647" t="s">
        <v>476</v>
      </c>
      <c r="C32" s="648"/>
      <c r="D32" s="648"/>
      <c r="E32" s="648"/>
      <c r="F32" s="649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</row>
    <row r="33" spans="1:31" ht="48" hidden="1" customHeight="1">
      <c r="A33" s="104"/>
      <c r="B33" s="647" t="s">
        <v>477</v>
      </c>
      <c r="C33" s="648"/>
      <c r="D33" s="648"/>
      <c r="E33" s="648"/>
      <c r="F33" s="649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</row>
    <row r="34" spans="1:31" ht="48" hidden="1" customHeight="1">
      <c r="A34" s="104"/>
      <c r="B34" s="647" t="s">
        <v>478</v>
      </c>
      <c r="C34" s="648"/>
      <c r="D34" s="648"/>
      <c r="E34" s="648"/>
      <c r="F34" s="649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</row>
    <row r="35" spans="1:31" ht="48" hidden="1" customHeight="1">
      <c r="A35" s="104"/>
      <c r="B35" s="647" t="s">
        <v>479</v>
      </c>
      <c r="C35" s="648"/>
      <c r="D35" s="648"/>
      <c r="E35" s="648"/>
      <c r="F35" s="649"/>
      <c r="G35" s="350">
        <f>SUM(H35,I35,J35,K35)</f>
        <v>0</v>
      </c>
      <c r="H35" s="350"/>
      <c r="I35" s="350"/>
      <c r="J35" s="350"/>
      <c r="K35" s="350"/>
      <c r="L35" s="350">
        <f>SUM(M35,N35,O35,P35)</f>
        <v>0</v>
      </c>
      <c r="M35" s="350"/>
      <c r="N35" s="350"/>
      <c r="O35" s="350"/>
      <c r="P35" s="350"/>
      <c r="Q35" s="350">
        <f>SUM(R35,S35,T35,U35)</f>
        <v>0</v>
      </c>
      <c r="R35" s="350"/>
      <c r="S35" s="350"/>
      <c r="T35" s="350"/>
      <c r="U35" s="350"/>
      <c r="V35" s="350">
        <f>SUM(W35,X35,Y35,Z35)</f>
        <v>0</v>
      </c>
      <c r="W35" s="350"/>
      <c r="X35" s="350"/>
      <c r="Y35" s="350"/>
      <c r="Z35" s="350"/>
      <c r="AA35" s="350">
        <f>SUM(AB35,AC35,AD35,AE35)</f>
        <v>0</v>
      </c>
      <c r="AB35" s="350">
        <f t="shared" ref="AB35:AE35" si="0">SUM(H35,M35,R35,W35)</f>
        <v>0</v>
      </c>
      <c r="AC35" s="350">
        <f t="shared" si="0"/>
        <v>0</v>
      </c>
      <c r="AD35" s="350">
        <f t="shared" si="0"/>
        <v>0</v>
      </c>
      <c r="AE35" s="350">
        <f t="shared" si="0"/>
        <v>0</v>
      </c>
    </row>
    <row r="36" spans="1:31" ht="48" hidden="1" customHeight="1">
      <c r="A36" s="349">
        <v>2</v>
      </c>
      <c r="B36" s="645" t="s">
        <v>27</v>
      </c>
      <c r="C36" s="645"/>
      <c r="D36" s="645"/>
      <c r="E36" s="645"/>
      <c r="F36" s="646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</row>
    <row r="37" spans="1:31" ht="48" hidden="1" customHeight="1">
      <c r="A37" s="349">
        <v>3</v>
      </c>
      <c r="B37" s="644" t="s">
        <v>480</v>
      </c>
      <c r="C37" s="645"/>
      <c r="D37" s="645"/>
      <c r="E37" s="645"/>
      <c r="F37" s="646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</row>
    <row r="38" spans="1:31" ht="48" hidden="1" customHeight="1">
      <c r="A38" s="349"/>
      <c r="B38" s="647" t="s">
        <v>481</v>
      </c>
      <c r="C38" s="648"/>
      <c r="D38" s="648"/>
      <c r="E38" s="648"/>
      <c r="F38" s="649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</row>
    <row r="39" spans="1:31" ht="48" customHeight="1">
      <c r="A39" s="389">
        <v>1</v>
      </c>
      <c r="B39" s="653" t="s">
        <v>671</v>
      </c>
      <c r="C39" s="654"/>
      <c r="D39" s="654"/>
      <c r="E39" s="654"/>
      <c r="F39" s="655"/>
      <c r="G39" s="387">
        <v>0</v>
      </c>
      <c r="H39" s="387">
        <v>0</v>
      </c>
      <c r="I39" s="387">
        <v>0</v>
      </c>
      <c r="J39" s="387">
        <v>0</v>
      </c>
      <c r="K39" s="387">
        <v>0</v>
      </c>
      <c r="L39" s="387">
        <v>0</v>
      </c>
      <c r="M39" s="387">
        <v>0</v>
      </c>
      <c r="N39" s="387">
        <v>0</v>
      </c>
      <c r="O39" s="387">
        <v>0</v>
      </c>
      <c r="P39" s="387">
        <v>0</v>
      </c>
      <c r="Q39" s="332">
        <f>SUM(Q40)</f>
        <v>1500</v>
      </c>
      <c r="R39" s="332">
        <f>SUM(R40)</f>
        <v>0</v>
      </c>
      <c r="S39" s="332">
        <f>SUM(S40)</f>
        <v>0</v>
      </c>
      <c r="T39" s="332">
        <f>SUM(T40)</f>
        <v>1500</v>
      </c>
      <c r="U39" s="332">
        <f>SUM(U40)</f>
        <v>0</v>
      </c>
      <c r="V39" s="387">
        <v>0</v>
      </c>
      <c r="W39" s="387">
        <v>0</v>
      </c>
      <c r="X39" s="387">
        <v>0</v>
      </c>
      <c r="Y39" s="387">
        <v>0</v>
      </c>
      <c r="Z39" s="387">
        <v>0</v>
      </c>
      <c r="AA39" s="332">
        <f t="shared" ref="AA39:AE42" si="1">G39+L39+Q39+V39</f>
        <v>1500</v>
      </c>
      <c r="AB39" s="387">
        <f t="shared" si="1"/>
        <v>0</v>
      </c>
      <c r="AC39" s="387">
        <f t="shared" si="1"/>
        <v>0</v>
      </c>
      <c r="AD39" s="332">
        <f t="shared" si="1"/>
        <v>1500</v>
      </c>
      <c r="AE39" s="387">
        <f t="shared" si="1"/>
        <v>0</v>
      </c>
    </row>
    <row r="40" spans="1:31" ht="39" customHeight="1">
      <c r="A40" s="389"/>
      <c r="B40" s="656" t="s">
        <v>673</v>
      </c>
      <c r="C40" s="657"/>
      <c r="D40" s="657"/>
      <c r="E40" s="657"/>
      <c r="F40" s="658"/>
      <c r="G40" s="405">
        <v>0</v>
      </c>
      <c r="H40" s="405">
        <v>0</v>
      </c>
      <c r="I40" s="405">
        <v>0</v>
      </c>
      <c r="J40" s="405">
        <v>0</v>
      </c>
      <c r="K40" s="405">
        <v>0</v>
      </c>
      <c r="L40" s="405">
        <v>0</v>
      </c>
      <c r="M40" s="405">
        <v>0</v>
      </c>
      <c r="N40" s="405">
        <v>0</v>
      </c>
      <c r="O40" s="405">
        <v>0</v>
      </c>
      <c r="P40" s="405">
        <v>0</v>
      </c>
      <c r="Q40" s="309">
        <f>SUM(R40:U40)</f>
        <v>1500</v>
      </c>
      <c r="R40" s="387">
        <v>0</v>
      </c>
      <c r="S40" s="387">
        <v>0</v>
      </c>
      <c r="T40" s="309">
        <v>1500</v>
      </c>
      <c r="U40" s="387">
        <v>0</v>
      </c>
      <c r="V40" s="405">
        <v>0</v>
      </c>
      <c r="W40" s="405">
        <v>0</v>
      </c>
      <c r="X40" s="405">
        <v>0</v>
      </c>
      <c r="Y40" s="405">
        <v>0</v>
      </c>
      <c r="Z40" s="405">
        <v>0</v>
      </c>
      <c r="AA40" s="309">
        <f t="shared" si="1"/>
        <v>1500</v>
      </c>
      <c r="AB40" s="387">
        <f t="shared" si="1"/>
        <v>0</v>
      </c>
      <c r="AC40" s="387">
        <f t="shared" si="1"/>
        <v>0</v>
      </c>
      <c r="AD40" s="309">
        <f t="shared" si="1"/>
        <v>1500</v>
      </c>
      <c r="AE40" s="309">
        <f t="shared" si="1"/>
        <v>0</v>
      </c>
    </row>
    <row r="41" spans="1:31" ht="48" customHeight="1">
      <c r="A41" s="389">
        <v>2</v>
      </c>
      <c r="B41" s="653" t="s">
        <v>672</v>
      </c>
      <c r="C41" s="654"/>
      <c r="D41" s="654"/>
      <c r="E41" s="654"/>
      <c r="F41" s="655"/>
      <c r="G41" s="405">
        <v>0</v>
      </c>
      <c r="H41" s="405">
        <v>0</v>
      </c>
      <c r="I41" s="405">
        <v>0</v>
      </c>
      <c r="J41" s="405">
        <v>0</v>
      </c>
      <c r="K41" s="405">
        <v>0</v>
      </c>
      <c r="L41" s="405">
        <v>0</v>
      </c>
      <c r="M41" s="405">
        <v>0</v>
      </c>
      <c r="N41" s="405">
        <v>0</v>
      </c>
      <c r="O41" s="405">
        <v>0</v>
      </c>
      <c r="P41" s="405">
        <v>0</v>
      </c>
      <c r="Q41" s="332">
        <f>SUM(Q42)</f>
        <v>200</v>
      </c>
      <c r="R41" s="332">
        <f>SUM(R42)</f>
        <v>50</v>
      </c>
      <c r="S41" s="332">
        <f>SUM(S42)</f>
        <v>50</v>
      </c>
      <c r="T41" s="332">
        <f>SUM(T42)</f>
        <v>50</v>
      </c>
      <c r="U41" s="332">
        <f>SUM(U42)</f>
        <v>50</v>
      </c>
      <c r="V41" s="405">
        <v>0</v>
      </c>
      <c r="W41" s="405">
        <v>0</v>
      </c>
      <c r="X41" s="405">
        <v>0</v>
      </c>
      <c r="Y41" s="405">
        <v>0</v>
      </c>
      <c r="Z41" s="405">
        <v>0</v>
      </c>
      <c r="AA41" s="332">
        <f t="shared" si="1"/>
        <v>200</v>
      </c>
      <c r="AB41" s="332">
        <f t="shared" si="1"/>
        <v>50</v>
      </c>
      <c r="AC41" s="332">
        <f t="shared" si="1"/>
        <v>50</v>
      </c>
      <c r="AD41" s="332">
        <f t="shared" si="1"/>
        <v>50</v>
      </c>
      <c r="AE41" s="332">
        <f t="shared" si="1"/>
        <v>50</v>
      </c>
    </row>
    <row r="42" spans="1:31" ht="37.5" customHeight="1">
      <c r="A42" s="389"/>
      <c r="B42" s="659" t="s">
        <v>683</v>
      </c>
      <c r="C42" s="659"/>
      <c r="D42" s="659"/>
      <c r="E42" s="659"/>
      <c r="F42" s="659"/>
      <c r="G42" s="405">
        <v>0</v>
      </c>
      <c r="H42" s="405">
        <v>0</v>
      </c>
      <c r="I42" s="405">
        <v>0</v>
      </c>
      <c r="J42" s="405">
        <v>0</v>
      </c>
      <c r="K42" s="405">
        <v>0</v>
      </c>
      <c r="L42" s="405">
        <v>0</v>
      </c>
      <c r="M42" s="405">
        <v>0</v>
      </c>
      <c r="N42" s="405">
        <v>0</v>
      </c>
      <c r="O42" s="405">
        <v>0</v>
      </c>
      <c r="P42" s="405">
        <v>0</v>
      </c>
      <c r="Q42" s="309">
        <f>SUM(R42:U42)</f>
        <v>200</v>
      </c>
      <c r="R42" s="309">
        <v>50</v>
      </c>
      <c r="S42" s="309">
        <v>50</v>
      </c>
      <c r="T42" s="309">
        <v>50</v>
      </c>
      <c r="U42" s="309">
        <v>50</v>
      </c>
      <c r="V42" s="405">
        <v>0</v>
      </c>
      <c r="W42" s="405">
        <v>0</v>
      </c>
      <c r="X42" s="405">
        <v>0</v>
      </c>
      <c r="Y42" s="405">
        <v>0</v>
      </c>
      <c r="Z42" s="405">
        <v>0</v>
      </c>
      <c r="AA42" s="309">
        <f t="shared" si="1"/>
        <v>200</v>
      </c>
      <c r="AB42" s="309">
        <f t="shared" si="1"/>
        <v>50</v>
      </c>
      <c r="AC42" s="309">
        <f t="shared" si="1"/>
        <v>50</v>
      </c>
      <c r="AD42" s="309">
        <f t="shared" si="1"/>
        <v>50</v>
      </c>
      <c r="AE42" s="309">
        <f t="shared" si="1"/>
        <v>50</v>
      </c>
    </row>
    <row r="43" spans="1:31" ht="40.5" customHeight="1">
      <c r="A43" s="650" t="s">
        <v>49</v>
      </c>
      <c r="B43" s="651"/>
      <c r="C43" s="651"/>
      <c r="D43" s="651"/>
      <c r="E43" s="651"/>
      <c r="F43" s="652"/>
      <c r="G43" s="352">
        <f>G39+G41</f>
        <v>0</v>
      </c>
      <c r="H43" s="352">
        <f t="shared" ref="H43:Z43" si="2">SUM(H35:H35)</f>
        <v>0</v>
      </c>
      <c r="I43" s="352">
        <f t="shared" si="2"/>
        <v>0</v>
      </c>
      <c r="J43" s="352">
        <f t="shared" si="2"/>
        <v>0</v>
      </c>
      <c r="K43" s="352">
        <f t="shared" si="2"/>
        <v>0</v>
      </c>
      <c r="L43" s="388">
        <f>L39+L41</f>
        <v>0</v>
      </c>
      <c r="M43" s="352">
        <f t="shared" si="2"/>
        <v>0</v>
      </c>
      <c r="N43" s="352">
        <f t="shared" si="2"/>
        <v>0</v>
      </c>
      <c r="O43" s="352">
        <f t="shared" si="2"/>
        <v>0</v>
      </c>
      <c r="P43" s="352">
        <f t="shared" si="2"/>
        <v>0</v>
      </c>
      <c r="Q43" s="332">
        <f t="shared" ref="Q43:V43" si="3">Q39+Q41</f>
        <v>1700</v>
      </c>
      <c r="R43" s="332">
        <f t="shared" si="3"/>
        <v>50</v>
      </c>
      <c r="S43" s="332">
        <f t="shared" si="3"/>
        <v>50</v>
      </c>
      <c r="T43" s="332">
        <f t="shared" si="3"/>
        <v>1550</v>
      </c>
      <c r="U43" s="332">
        <f t="shared" si="3"/>
        <v>50</v>
      </c>
      <c r="V43" s="388">
        <f t="shared" si="3"/>
        <v>0</v>
      </c>
      <c r="W43" s="352">
        <f t="shared" si="2"/>
        <v>0</v>
      </c>
      <c r="X43" s="352">
        <f t="shared" si="2"/>
        <v>0</v>
      </c>
      <c r="Y43" s="352">
        <f t="shared" si="2"/>
        <v>0</v>
      </c>
      <c r="Z43" s="352">
        <f t="shared" si="2"/>
        <v>0</v>
      </c>
      <c r="AA43" s="332">
        <f>G43+L43+Q43+V43</f>
        <v>1700</v>
      </c>
      <c r="AB43" s="332">
        <f>AB39+AB41</f>
        <v>50</v>
      </c>
      <c r="AC43" s="332">
        <f>AC39+AC41</f>
        <v>50</v>
      </c>
      <c r="AD43" s="332">
        <f>AD39+AD41</f>
        <v>1550</v>
      </c>
      <c r="AE43" s="332">
        <f>AE39+AE41</f>
        <v>50</v>
      </c>
    </row>
    <row r="44" spans="1:31" ht="36" customHeight="1">
      <c r="A44" s="569" t="s">
        <v>50</v>
      </c>
      <c r="B44" s="570"/>
      <c r="C44" s="570"/>
      <c r="D44" s="570"/>
      <c r="E44" s="570"/>
      <c r="F44" s="571"/>
      <c r="G44" s="363">
        <f>G43/AA43*100</f>
        <v>0</v>
      </c>
      <c r="H44" s="363"/>
      <c r="I44" s="363"/>
      <c r="J44" s="363"/>
      <c r="K44" s="363"/>
      <c r="L44" s="363">
        <f>L43/AA43*100</f>
        <v>0</v>
      </c>
      <c r="M44" s="363"/>
      <c r="N44" s="363"/>
      <c r="O44" s="363"/>
      <c r="P44" s="363"/>
      <c r="Q44" s="363">
        <f>Q43/AA43*100</f>
        <v>100</v>
      </c>
      <c r="R44" s="363"/>
      <c r="S44" s="363"/>
      <c r="T44" s="363"/>
      <c r="U44" s="363"/>
      <c r="V44" s="363">
        <f>V43/AA43*100</f>
        <v>0</v>
      </c>
      <c r="W44" s="337"/>
      <c r="X44" s="337"/>
      <c r="Y44" s="337"/>
      <c r="Z44" s="337"/>
      <c r="AA44" s="363">
        <f>SUM(G44,L44,Q44,V44)</f>
        <v>100</v>
      </c>
      <c r="AB44" s="337"/>
      <c r="AC44" s="337"/>
      <c r="AD44" s="337"/>
      <c r="AE44" s="337"/>
    </row>
    <row r="45" spans="1:31" ht="20.100000000000001" customHeight="1">
      <c r="A45" s="355"/>
      <c r="B45" s="355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355"/>
      <c r="T45" s="355"/>
      <c r="U45" s="355"/>
      <c r="V45" s="355"/>
      <c r="W45" s="111"/>
      <c r="X45" s="355"/>
      <c r="Y45" s="355"/>
      <c r="Z45" s="355"/>
      <c r="AA45" s="355"/>
      <c r="AB45" s="51"/>
      <c r="AC45" s="51"/>
      <c r="AD45" s="51"/>
      <c r="AE45" s="51"/>
    </row>
    <row r="46" spans="1:31" ht="1.5" customHeight="1">
      <c r="A46" s="103"/>
      <c r="B46" s="103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51"/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 s="109" customFormat="1" ht="19.5" customHeight="1">
      <c r="A47" s="106"/>
      <c r="B47" s="106" t="s">
        <v>351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</row>
    <row r="48" spans="1:31" s="113" customFormat="1" ht="20.100000000000001" customHeight="1">
      <c r="A48" s="51"/>
      <c r="B48" s="51"/>
      <c r="C48" s="51"/>
      <c r="D48" s="51"/>
      <c r="E48" s="51"/>
      <c r="F48" s="51"/>
      <c r="G48" s="51"/>
      <c r="H48" s="51"/>
      <c r="I48" s="51"/>
      <c r="J48" s="112"/>
      <c r="K48" s="51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05" t="s">
        <v>323</v>
      </c>
    </row>
    <row r="49" spans="1:31" s="114" customFormat="1" ht="34.5" customHeight="1">
      <c r="A49" s="579" t="s">
        <v>46</v>
      </c>
      <c r="B49" s="540" t="s">
        <v>177</v>
      </c>
      <c r="C49" s="540" t="s">
        <v>187</v>
      </c>
      <c r="D49" s="540"/>
      <c r="E49" s="540" t="s">
        <v>143</v>
      </c>
      <c r="F49" s="540"/>
      <c r="G49" s="540" t="s">
        <v>335</v>
      </c>
      <c r="H49" s="540"/>
      <c r="I49" s="540" t="s">
        <v>336</v>
      </c>
      <c r="J49" s="540"/>
      <c r="K49" s="540" t="s">
        <v>467</v>
      </c>
      <c r="L49" s="540"/>
      <c r="M49" s="540"/>
      <c r="N49" s="540"/>
      <c r="O49" s="540"/>
      <c r="P49" s="540"/>
      <c r="Q49" s="540"/>
      <c r="R49" s="540"/>
      <c r="S49" s="540"/>
      <c r="T49" s="540"/>
      <c r="U49" s="540" t="s">
        <v>403</v>
      </c>
      <c r="V49" s="540"/>
      <c r="W49" s="540"/>
      <c r="X49" s="540"/>
      <c r="Y49" s="540"/>
      <c r="Z49" s="540" t="s">
        <v>282</v>
      </c>
      <c r="AA49" s="540"/>
      <c r="AB49" s="540"/>
      <c r="AC49" s="540"/>
      <c r="AD49" s="540"/>
      <c r="AE49" s="540"/>
    </row>
    <row r="50" spans="1:31" s="114" customFormat="1" ht="63.75" customHeight="1">
      <c r="A50" s="579"/>
      <c r="B50" s="540"/>
      <c r="C50" s="540"/>
      <c r="D50" s="540"/>
      <c r="E50" s="540"/>
      <c r="F50" s="540"/>
      <c r="G50" s="540"/>
      <c r="H50" s="540"/>
      <c r="I50" s="540"/>
      <c r="J50" s="540"/>
      <c r="K50" s="540" t="s">
        <v>197</v>
      </c>
      <c r="L50" s="540"/>
      <c r="M50" s="540" t="s">
        <v>198</v>
      </c>
      <c r="N50" s="540"/>
      <c r="O50" s="540" t="s">
        <v>186</v>
      </c>
      <c r="P50" s="540"/>
      <c r="Q50" s="540"/>
      <c r="R50" s="540"/>
      <c r="S50" s="540"/>
      <c r="T50" s="540"/>
      <c r="U50" s="540"/>
      <c r="V50" s="540"/>
      <c r="W50" s="540"/>
      <c r="X50" s="540"/>
      <c r="Y50" s="540"/>
      <c r="Z50" s="540"/>
      <c r="AA50" s="540"/>
      <c r="AB50" s="540"/>
      <c r="AC50" s="540"/>
      <c r="AD50" s="540"/>
      <c r="AE50" s="540"/>
    </row>
    <row r="51" spans="1:31" s="115" customFormat="1" ht="82.5" customHeight="1">
      <c r="A51" s="579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 t="s">
        <v>174</v>
      </c>
      <c r="P51" s="540"/>
      <c r="Q51" s="540" t="s">
        <v>175</v>
      </c>
      <c r="R51" s="540"/>
      <c r="S51" s="540" t="s">
        <v>176</v>
      </c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</row>
    <row r="52" spans="1:31" s="114" customFormat="1" ht="33" customHeight="1">
      <c r="A52" s="342">
        <v>1</v>
      </c>
      <c r="B52" s="341">
        <v>2</v>
      </c>
      <c r="C52" s="540">
        <v>3</v>
      </c>
      <c r="D52" s="540"/>
      <c r="E52" s="540">
        <v>4</v>
      </c>
      <c r="F52" s="540"/>
      <c r="G52" s="540">
        <v>5</v>
      </c>
      <c r="H52" s="540"/>
      <c r="I52" s="540">
        <v>6</v>
      </c>
      <c r="J52" s="540"/>
      <c r="K52" s="601">
        <v>7</v>
      </c>
      <c r="L52" s="603"/>
      <c r="M52" s="601">
        <v>8</v>
      </c>
      <c r="N52" s="603"/>
      <c r="O52" s="540">
        <v>9</v>
      </c>
      <c r="P52" s="540"/>
      <c r="Q52" s="579">
        <v>10</v>
      </c>
      <c r="R52" s="579"/>
      <c r="S52" s="540">
        <v>11</v>
      </c>
      <c r="T52" s="540"/>
      <c r="U52" s="540">
        <v>12</v>
      </c>
      <c r="V52" s="540"/>
      <c r="W52" s="540"/>
      <c r="X52" s="540"/>
      <c r="Y52" s="540"/>
      <c r="Z52" s="540">
        <v>13</v>
      </c>
      <c r="AA52" s="540"/>
      <c r="AB52" s="540"/>
      <c r="AC52" s="540"/>
      <c r="AD52" s="540"/>
      <c r="AE52" s="540"/>
    </row>
    <row r="53" spans="1:31" s="114" customFormat="1" ht="37.5" customHeight="1">
      <c r="A53" s="104"/>
      <c r="B53" s="116"/>
      <c r="C53" s="567"/>
      <c r="D53" s="567"/>
      <c r="E53" s="641"/>
      <c r="F53" s="641"/>
      <c r="G53" s="641"/>
      <c r="H53" s="641"/>
      <c r="I53" s="641"/>
      <c r="J53" s="641"/>
      <c r="K53" s="642"/>
      <c r="L53" s="643"/>
      <c r="M53" s="642">
        <f t="shared" ref="M53:M54" si="4">SUM(O53,Q53,S53)</f>
        <v>0</v>
      </c>
      <c r="N53" s="643"/>
      <c r="O53" s="641"/>
      <c r="P53" s="641"/>
      <c r="Q53" s="641"/>
      <c r="R53" s="641"/>
      <c r="S53" s="641"/>
      <c r="T53" s="641"/>
      <c r="U53" s="639"/>
      <c r="V53" s="639"/>
      <c r="W53" s="639"/>
      <c r="X53" s="639"/>
      <c r="Y53" s="639"/>
      <c r="Z53" s="640"/>
      <c r="AA53" s="640"/>
      <c r="AB53" s="640"/>
      <c r="AC53" s="640"/>
      <c r="AD53" s="640"/>
      <c r="AE53" s="640"/>
    </row>
    <row r="54" spans="1:31" s="114" customFormat="1" ht="37.5" customHeight="1">
      <c r="A54" s="104"/>
      <c r="B54" s="116"/>
      <c r="C54" s="567"/>
      <c r="D54" s="567"/>
      <c r="E54" s="641"/>
      <c r="F54" s="641"/>
      <c r="G54" s="641"/>
      <c r="H54" s="641"/>
      <c r="I54" s="641"/>
      <c r="J54" s="641"/>
      <c r="K54" s="642"/>
      <c r="L54" s="643"/>
      <c r="M54" s="642">
        <f t="shared" si="4"/>
        <v>0</v>
      </c>
      <c r="N54" s="643"/>
      <c r="O54" s="641"/>
      <c r="P54" s="641"/>
      <c r="Q54" s="641"/>
      <c r="R54" s="641"/>
      <c r="S54" s="641"/>
      <c r="T54" s="641"/>
      <c r="U54" s="639"/>
      <c r="V54" s="639"/>
      <c r="W54" s="639"/>
      <c r="X54" s="639"/>
      <c r="Y54" s="639"/>
      <c r="Z54" s="640"/>
      <c r="AA54" s="640"/>
      <c r="AB54" s="640"/>
      <c r="AC54" s="640"/>
      <c r="AD54" s="640"/>
      <c r="AE54" s="640"/>
    </row>
    <row r="55" spans="1:31" s="114" customFormat="1" ht="48" customHeight="1">
      <c r="A55" s="561" t="s">
        <v>49</v>
      </c>
      <c r="B55" s="562"/>
      <c r="C55" s="562"/>
      <c r="D55" s="563"/>
      <c r="E55" s="631">
        <f>SUM(E53:E54)</f>
        <v>0</v>
      </c>
      <c r="F55" s="631"/>
      <c r="G55" s="631">
        <f>SUM(G53:G54)</f>
        <v>0</v>
      </c>
      <c r="H55" s="631"/>
      <c r="I55" s="631">
        <f>SUM(I53:I54)</f>
        <v>0</v>
      </c>
      <c r="J55" s="631"/>
      <c r="K55" s="631">
        <f>SUM(K53:K54)</f>
        <v>0</v>
      </c>
      <c r="L55" s="631"/>
      <c r="M55" s="631">
        <f>SUM(M53:M54)</f>
        <v>0</v>
      </c>
      <c r="N55" s="631"/>
      <c r="O55" s="631">
        <f>SUM(O53:O54)</f>
        <v>0</v>
      </c>
      <c r="P55" s="631"/>
      <c r="Q55" s="631">
        <f>SUM(Q53:Q54)</f>
        <v>0</v>
      </c>
      <c r="R55" s="631"/>
      <c r="S55" s="631">
        <f>SUM(S53:S54)</f>
        <v>0</v>
      </c>
      <c r="T55" s="631"/>
      <c r="U55" s="632"/>
      <c r="V55" s="632"/>
      <c r="W55" s="632"/>
      <c r="X55" s="632"/>
      <c r="Y55" s="632"/>
      <c r="Z55" s="633"/>
      <c r="AA55" s="633"/>
      <c r="AB55" s="633"/>
      <c r="AC55" s="633"/>
      <c r="AD55" s="633"/>
      <c r="AE55" s="633"/>
    </row>
    <row r="56" spans="1:31" ht="18" customHeight="1">
      <c r="A56" s="103"/>
      <c r="B56" s="103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51"/>
      <c r="W56" s="51"/>
      <c r="X56" s="51"/>
      <c r="Y56" s="51"/>
      <c r="Z56" s="51"/>
      <c r="AA56" s="51"/>
      <c r="AB56" s="51"/>
      <c r="AC56" s="51"/>
      <c r="AD56" s="51"/>
      <c r="AE56" s="51"/>
    </row>
    <row r="57" spans="1:31" ht="19.5" hidden="1" customHeight="1">
      <c r="A57" s="103"/>
      <c r="B57" s="103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51"/>
      <c r="W57" s="51"/>
      <c r="X57" s="51"/>
      <c r="Y57" s="51"/>
      <c r="Z57" s="51"/>
      <c r="AA57" s="51"/>
      <c r="AB57" s="51"/>
      <c r="AC57" s="51"/>
      <c r="AD57" s="51"/>
      <c r="AE57" s="51"/>
    </row>
    <row r="58" spans="1:31" s="61" customFormat="1" ht="10.5" customHeight="1">
      <c r="A58" s="340"/>
      <c r="B58" s="340"/>
      <c r="C58" s="106"/>
      <c r="D58" s="106"/>
      <c r="E58" s="106"/>
      <c r="F58" s="106"/>
      <c r="G58" s="106"/>
      <c r="H58" s="106"/>
      <c r="I58" s="106"/>
      <c r="J58" s="106"/>
      <c r="K58" s="106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  <c r="X58" s="340"/>
      <c r="Y58" s="340"/>
      <c r="Z58" s="340"/>
      <c r="AA58" s="340"/>
      <c r="AB58" s="340"/>
      <c r="AC58" s="340"/>
      <c r="AD58" s="340"/>
      <c r="AE58" s="340"/>
    </row>
    <row r="59" spans="1:31" s="119" customFormat="1" ht="27" customHeight="1">
      <c r="A59" s="117"/>
      <c r="B59" s="634" t="s">
        <v>675</v>
      </c>
      <c r="C59" s="635"/>
      <c r="D59" s="635"/>
      <c r="E59" s="635"/>
      <c r="F59" s="635"/>
      <c r="G59" s="351"/>
      <c r="H59" s="351"/>
      <c r="I59" s="351"/>
      <c r="J59" s="351"/>
      <c r="K59" s="351"/>
      <c r="L59" s="636" t="s">
        <v>160</v>
      </c>
      <c r="M59" s="636"/>
      <c r="N59" s="636"/>
      <c r="O59" s="636"/>
      <c r="P59" s="636"/>
      <c r="Q59" s="118"/>
      <c r="R59" s="118"/>
      <c r="S59" s="118"/>
      <c r="T59" s="118"/>
      <c r="U59" s="118"/>
      <c r="V59" s="637" t="s">
        <v>677</v>
      </c>
      <c r="W59" s="637"/>
      <c r="X59" s="637"/>
      <c r="Y59" s="637"/>
      <c r="Z59" s="637"/>
      <c r="AA59" s="117"/>
      <c r="AB59" s="117"/>
      <c r="AC59" s="117"/>
      <c r="AD59" s="117"/>
      <c r="AE59" s="117"/>
    </row>
    <row r="60" spans="1:31" s="61" customFormat="1" ht="19.5" customHeight="1">
      <c r="A60" s="340"/>
      <c r="B60" s="120"/>
      <c r="C60" s="340" t="s">
        <v>68</v>
      </c>
      <c r="D60" s="340"/>
      <c r="E60" s="50"/>
      <c r="F60" s="50"/>
      <c r="G60" s="50"/>
      <c r="H60" s="50"/>
      <c r="I60" s="50"/>
      <c r="J60" s="50"/>
      <c r="K60" s="50"/>
      <c r="L60" s="340"/>
      <c r="M60" s="120"/>
      <c r="N60" s="339" t="s">
        <v>69</v>
      </c>
      <c r="O60" s="120"/>
      <c r="P60" s="340"/>
      <c r="Q60" s="50"/>
      <c r="R60" s="50"/>
      <c r="S60" s="50"/>
      <c r="T60" s="340"/>
      <c r="U60" s="340"/>
      <c r="V60" s="638" t="s">
        <v>99</v>
      </c>
      <c r="W60" s="638"/>
      <c r="X60" s="638"/>
      <c r="Y60" s="638"/>
      <c r="Z60" s="638"/>
      <c r="AA60" s="340"/>
      <c r="AB60" s="340"/>
      <c r="AC60" s="340"/>
      <c r="AD60" s="340"/>
      <c r="AE60" s="340"/>
    </row>
    <row r="61" spans="1:31" ht="20.100000000000001" customHeight="1">
      <c r="A61" s="51"/>
      <c r="B61" s="121"/>
      <c r="C61" s="121"/>
      <c r="D61" s="121"/>
      <c r="E61" s="121"/>
      <c r="F61" s="121"/>
      <c r="G61" s="121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1"/>
      <c r="U61" s="121"/>
      <c r="V61" s="51"/>
      <c r="W61" s="51"/>
      <c r="X61" s="51"/>
      <c r="Y61" s="51"/>
      <c r="Z61" s="51"/>
      <c r="AA61" s="51"/>
      <c r="AB61" s="51"/>
      <c r="AC61" s="51"/>
      <c r="AD61" s="51"/>
      <c r="AE61" s="51"/>
    </row>
    <row r="62" spans="1:31" ht="20.100000000000001" customHeight="1">
      <c r="A62" s="5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51"/>
      <c r="W62" s="51"/>
      <c r="X62" s="51"/>
      <c r="Y62" s="51"/>
      <c r="Z62" s="51"/>
      <c r="AA62" s="51"/>
      <c r="AB62" s="51"/>
      <c r="AC62" s="51"/>
      <c r="AD62" s="51"/>
      <c r="AE62" s="51"/>
    </row>
    <row r="63" spans="1:31">
      <c r="A63" s="5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51"/>
      <c r="W63" s="51"/>
      <c r="X63" s="51"/>
      <c r="Y63" s="51"/>
      <c r="Z63" s="51"/>
      <c r="AA63" s="51"/>
      <c r="AB63" s="51"/>
      <c r="AC63" s="51"/>
      <c r="AD63" s="51"/>
      <c r="AE63" s="51"/>
    </row>
    <row r="64" spans="1:31" s="630" customFormat="1" ht="19.149999999999999" customHeight="1">
      <c r="A64" s="629" t="s">
        <v>328</v>
      </c>
    </row>
    <row r="67" spans="2:2">
      <c r="B67" s="123"/>
    </row>
    <row r="68" spans="2:2">
      <c r="B68" s="123"/>
    </row>
    <row r="69" spans="2:2">
      <c r="B69" s="123"/>
    </row>
    <row r="70" spans="2:2">
      <c r="B70" s="123"/>
    </row>
    <row r="71" spans="2:2">
      <c r="B71" s="123"/>
    </row>
    <row r="72" spans="2:2">
      <c r="B72" s="123"/>
    </row>
    <row r="73" spans="2:2">
      <c r="B73" s="123"/>
    </row>
  </sheetData>
  <mergeCells count="166">
    <mergeCell ref="A4:A5"/>
    <mergeCell ref="B4:B5"/>
    <mergeCell ref="C4:F5"/>
    <mergeCell ref="G4:M5"/>
    <mergeCell ref="N4:Y4"/>
    <mergeCell ref="Z4:AB5"/>
    <mergeCell ref="AC4:AE5"/>
    <mergeCell ref="N5:Q5"/>
    <mergeCell ref="R5:U5"/>
    <mergeCell ref="V5:Y5"/>
    <mergeCell ref="C6:F6"/>
    <mergeCell ref="G6:M6"/>
    <mergeCell ref="N6:Q6"/>
    <mergeCell ref="R6:U6"/>
    <mergeCell ref="V6:Y6"/>
    <mergeCell ref="AB1:AE1"/>
    <mergeCell ref="AD3:AE3"/>
    <mergeCell ref="Z6:AB6"/>
    <mergeCell ref="AC6:AE6"/>
    <mergeCell ref="Z7:AB7"/>
    <mergeCell ref="AC7:AE7"/>
    <mergeCell ref="A11:A13"/>
    <mergeCell ref="B11:B13"/>
    <mergeCell ref="C11:F13"/>
    <mergeCell ref="G11:M13"/>
    <mergeCell ref="N11:P13"/>
    <mergeCell ref="Q11:Y11"/>
    <mergeCell ref="Z11:AB13"/>
    <mergeCell ref="AC11:AE13"/>
    <mergeCell ref="A7:B7"/>
    <mergeCell ref="C7:F7"/>
    <mergeCell ref="G7:M7"/>
    <mergeCell ref="N7:Q7"/>
    <mergeCell ref="R7:U7"/>
    <mergeCell ref="V7:Y7"/>
    <mergeCell ref="Q12:S13"/>
    <mergeCell ref="T12:V13"/>
    <mergeCell ref="W12:Y13"/>
    <mergeCell ref="C14:F14"/>
    <mergeCell ref="G14:M14"/>
    <mergeCell ref="N14:P14"/>
    <mergeCell ref="Q14:S14"/>
    <mergeCell ref="T14:V14"/>
    <mergeCell ref="W14:Y14"/>
    <mergeCell ref="Z14:AB14"/>
    <mergeCell ref="AC14:AE14"/>
    <mergeCell ref="C15:F15"/>
    <mergeCell ref="G15:M15"/>
    <mergeCell ref="N15:P15"/>
    <mergeCell ref="Q15:S15"/>
    <mergeCell ref="T15:V15"/>
    <mergeCell ref="W15:Y15"/>
    <mergeCell ref="Z15:AB15"/>
    <mergeCell ref="AC15:AE15"/>
    <mergeCell ref="W16:Y16"/>
    <mergeCell ref="Z16:AB16"/>
    <mergeCell ref="AC16:AE16"/>
    <mergeCell ref="A20:A22"/>
    <mergeCell ref="B20:F22"/>
    <mergeCell ref="G20:K20"/>
    <mergeCell ref="L20:P20"/>
    <mergeCell ref="Q20:U20"/>
    <mergeCell ref="V20:Z20"/>
    <mergeCell ref="AA20:AE20"/>
    <mergeCell ref="A16:B16"/>
    <mergeCell ref="C16:F16"/>
    <mergeCell ref="G16:M16"/>
    <mergeCell ref="N16:P16"/>
    <mergeCell ref="Q16:S16"/>
    <mergeCell ref="T16:V16"/>
    <mergeCell ref="V21:V22"/>
    <mergeCell ref="W21:Z21"/>
    <mergeCell ref="AA21:AA22"/>
    <mergeCell ref="AB21:AE21"/>
    <mergeCell ref="B23:F23"/>
    <mergeCell ref="B24:F24"/>
    <mergeCell ref="G21:G22"/>
    <mergeCell ref="H21:K21"/>
    <mergeCell ref="L21:L22"/>
    <mergeCell ref="M21:P21"/>
    <mergeCell ref="Q21:Q22"/>
    <mergeCell ref="R21:U2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U49:Y51"/>
    <mergeCell ref="Z49:AE51"/>
    <mergeCell ref="K50:L51"/>
    <mergeCell ref="M50:N51"/>
    <mergeCell ref="O50:T50"/>
    <mergeCell ref="O51:P51"/>
    <mergeCell ref="Q51:R51"/>
    <mergeCell ref="B37:F37"/>
    <mergeCell ref="B38:F38"/>
    <mergeCell ref="A43:F43"/>
    <mergeCell ref="A44:F44"/>
    <mergeCell ref="A49:A51"/>
    <mergeCell ref="B49:B51"/>
    <mergeCell ref="C49:D51"/>
    <mergeCell ref="E49:F51"/>
    <mergeCell ref="S51:T51"/>
    <mergeCell ref="G49:H51"/>
    <mergeCell ref="I49:J51"/>
    <mergeCell ref="K49:T49"/>
    <mergeCell ref="B39:F39"/>
    <mergeCell ref="B40:F40"/>
    <mergeCell ref="B41:F41"/>
    <mergeCell ref="B42:F42"/>
    <mergeCell ref="U52:Y52"/>
    <mergeCell ref="Z52:AE52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Y53"/>
    <mergeCell ref="Z53:AE53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U54:Y54"/>
    <mergeCell ref="Z54:AE54"/>
    <mergeCell ref="A64:XFD64"/>
    <mergeCell ref="M55:N55"/>
    <mergeCell ref="O55:P55"/>
    <mergeCell ref="Q55:R55"/>
    <mergeCell ref="S55:T55"/>
    <mergeCell ref="U55:Y55"/>
    <mergeCell ref="Z55:AE55"/>
    <mergeCell ref="A55:D55"/>
    <mergeCell ref="E55:F55"/>
    <mergeCell ref="G55:H55"/>
    <mergeCell ref="I55:J55"/>
    <mergeCell ref="K55:L55"/>
    <mergeCell ref="B59:F59"/>
    <mergeCell ref="L59:P59"/>
    <mergeCell ref="V59:Z59"/>
    <mergeCell ref="V60:Z60"/>
  </mergeCells>
  <pageMargins left="0.59055118110236227" right="0.59055118110236227" top="0.98425196850393704" bottom="0.59055118110236227" header="0" footer="0"/>
  <pageSetup paperSize="9" scale="35" orientation="landscape" verticalDpi="1200" r:id="rId1"/>
  <headerFooter alignWithMargins="0"/>
  <ignoredErrors>
    <ignoredError sqref="Z15:AB16 Z7:AE7 N7:Y7" evalError="1"/>
    <ignoredError sqref="L43 Q43 V43 AA43" formula="1"/>
    <ignoredError sqref="Q40:Q41" formula="1" formulaRange="1"/>
    <ignoredError sqref="Q42 E55:Y5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1:J17"/>
  <sheetViews>
    <sheetView view="pageBreakPreview" zoomScale="60" zoomScaleNormal="75" workbookViewId="0">
      <selection activeCell="H16" sqref="H16:J16"/>
    </sheetView>
  </sheetViews>
  <sheetFormatPr defaultRowHeight="18.75"/>
  <cols>
    <col min="1" max="1" width="39.5703125" style="124" customWidth="1"/>
    <col min="2" max="2" width="10.85546875" style="124" customWidth="1"/>
    <col min="3" max="3" width="18" style="124" customWidth="1"/>
    <col min="4" max="4" width="18.42578125" style="124" customWidth="1"/>
    <col min="5" max="5" width="18.7109375" style="124" customWidth="1"/>
    <col min="6" max="6" width="17.7109375" style="124" customWidth="1"/>
    <col min="7" max="7" width="16.28515625" style="124" customWidth="1"/>
    <col min="8" max="8" width="14" style="124" customWidth="1"/>
    <col min="9" max="9" width="14.85546875" style="124" customWidth="1"/>
    <col min="10" max="10" width="14" style="124" customWidth="1"/>
    <col min="11" max="16384" width="9.140625" style="124"/>
  </cols>
  <sheetData>
    <row r="1" spans="1:10">
      <c r="H1" s="708"/>
      <c r="I1" s="708"/>
      <c r="J1" s="708"/>
    </row>
    <row r="2" spans="1:10">
      <c r="A2" s="14"/>
      <c r="I2" s="709" t="s">
        <v>354</v>
      </c>
      <c r="J2" s="709"/>
    </row>
    <row r="3" spans="1:10" ht="20.25">
      <c r="A3" s="716" t="s">
        <v>397</v>
      </c>
      <c r="B3" s="716"/>
      <c r="C3" s="716"/>
      <c r="D3" s="716"/>
      <c r="E3" s="716"/>
      <c r="F3" s="716"/>
      <c r="G3" s="716"/>
      <c r="H3" s="716"/>
      <c r="I3" s="716"/>
      <c r="J3" s="716"/>
    </row>
    <row r="4" spans="1:10">
      <c r="A4" s="717" t="s">
        <v>465</v>
      </c>
      <c r="B4" s="717"/>
      <c r="C4" s="717"/>
      <c r="D4" s="717"/>
      <c r="E4" s="717"/>
      <c r="F4" s="717"/>
      <c r="G4" s="717"/>
      <c r="H4" s="717"/>
      <c r="I4" s="717"/>
      <c r="J4" s="717"/>
    </row>
    <row r="5" spans="1:10" ht="32.25" customHeight="1">
      <c r="A5" s="721" t="s">
        <v>166</v>
      </c>
      <c r="B5" s="722" t="s">
        <v>17</v>
      </c>
      <c r="C5" s="499" t="s">
        <v>454</v>
      </c>
      <c r="D5" s="499" t="s">
        <v>455</v>
      </c>
      <c r="E5" s="501" t="s">
        <v>451</v>
      </c>
      <c r="F5" s="499" t="s">
        <v>456</v>
      </c>
      <c r="G5" s="718" t="s">
        <v>337</v>
      </c>
      <c r="H5" s="719"/>
      <c r="I5" s="719"/>
      <c r="J5" s="720"/>
    </row>
    <row r="6" spans="1:10" ht="128.25" customHeight="1">
      <c r="A6" s="721"/>
      <c r="B6" s="723"/>
      <c r="C6" s="500"/>
      <c r="D6" s="500"/>
      <c r="E6" s="502"/>
      <c r="F6" s="500"/>
      <c r="G6" s="6" t="s">
        <v>129</v>
      </c>
      <c r="H6" s="6" t="s">
        <v>130</v>
      </c>
      <c r="I6" s="6" t="s">
        <v>131</v>
      </c>
      <c r="J6" s="6" t="s">
        <v>63</v>
      </c>
    </row>
    <row r="7" spans="1:10" ht="31.5" customHeight="1">
      <c r="A7" s="38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8.5" customHeight="1">
      <c r="A8" s="710" t="s">
        <v>398</v>
      </c>
      <c r="B8" s="711"/>
      <c r="C8" s="711"/>
      <c r="D8" s="711"/>
      <c r="E8" s="711"/>
      <c r="F8" s="711"/>
      <c r="G8" s="711"/>
      <c r="H8" s="711"/>
      <c r="I8" s="711"/>
      <c r="J8" s="712"/>
    </row>
    <row r="9" spans="1:10" ht="53.25" customHeight="1">
      <c r="A9" s="43" t="s">
        <v>339</v>
      </c>
      <c r="B9" s="23">
        <v>6000</v>
      </c>
      <c r="C9" s="33">
        <f>SUM(C11:C12)</f>
        <v>0</v>
      </c>
      <c r="D9" s="207">
        <f t="shared" ref="D9:J9" si="0">SUM(D11:D12)</f>
        <v>600</v>
      </c>
      <c r="E9" s="207">
        <f t="shared" si="0"/>
        <v>600</v>
      </c>
      <c r="F9" s="207">
        <f t="shared" si="0"/>
        <v>0</v>
      </c>
      <c r="G9" s="207">
        <f t="shared" si="0"/>
        <v>0</v>
      </c>
      <c r="H9" s="207">
        <f t="shared" si="0"/>
        <v>0</v>
      </c>
      <c r="I9" s="33">
        <f t="shared" si="0"/>
        <v>0</v>
      </c>
      <c r="J9" s="33">
        <f t="shared" si="0"/>
        <v>0</v>
      </c>
    </row>
    <row r="10" spans="1:10" ht="32.25" customHeight="1">
      <c r="A10" s="660" t="s">
        <v>340</v>
      </c>
      <c r="B10" s="661"/>
      <c r="C10" s="661"/>
      <c r="D10" s="661"/>
      <c r="E10" s="661"/>
      <c r="F10" s="661"/>
      <c r="G10" s="661"/>
      <c r="H10" s="661"/>
      <c r="I10" s="661"/>
      <c r="J10" s="662"/>
    </row>
    <row r="11" spans="1:10" ht="63.75" customHeight="1">
      <c r="A11" s="358" t="s">
        <v>679</v>
      </c>
      <c r="B11" s="23">
        <v>6010</v>
      </c>
      <c r="C11" s="32"/>
      <c r="D11" s="330">
        <v>600</v>
      </c>
      <c r="E11" s="386">
        <v>600</v>
      </c>
      <c r="F11" s="330">
        <f>SUM(G11:J11)</f>
        <v>0</v>
      </c>
      <c r="G11" s="32"/>
      <c r="H11" s="283"/>
      <c r="I11" s="32"/>
      <c r="J11" s="32"/>
    </row>
    <row r="12" spans="1:10" ht="51" customHeight="1">
      <c r="A12" s="358" t="s">
        <v>464</v>
      </c>
      <c r="B12" s="24">
        <v>6020</v>
      </c>
      <c r="C12" s="32"/>
      <c r="D12" s="32"/>
      <c r="E12" s="32"/>
      <c r="F12" s="32">
        <f>SUM(G12:J12)</f>
        <v>0</v>
      </c>
      <c r="G12" s="32"/>
      <c r="H12" s="32"/>
      <c r="I12" s="32"/>
      <c r="J12" s="32"/>
    </row>
    <row r="13" spans="1:10">
      <c r="A13" s="36"/>
      <c r="B13" s="36"/>
      <c r="C13" s="36"/>
      <c r="D13" s="36"/>
      <c r="E13" s="36"/>
      <c r="F13" s="25"/>
      <c r="G13" s="25"/>
      <c r="H13" s="25"/>
      <c r="I13" s="25"/>
      <c r="J13" s="25"/>
    </row>
    <row r="14" spans="1:10">
      <c r="A14" s="36"/>
      <c r="B14" s="36"/>
      <c r="C14" s="36"/>
      <c r="D14" s="36"/>
      <c r="E14" s="36"/>
      <c r="F14" s="25"/>
      <c r="G14" s="25"/>
      <c r="H14" s="25"/>
      <c r="I14" s="25"/>
      <c r="J14" s="25"/>
    </row>
    <row r="15" spans="1:10">
      <c r="A15" s="39"/>
      <c r="B15" s="17"/>
      <c r="C15" s="36"/>
      <c r="D15" s="36"/>
      <c r="E15" s="36"/>
      <c r="F15" s="36"/>
      <c r="G15" s="36"/>
      <c r="H15" s="36"/>
      <c r="I15" s="36"/>
      <c r="J15" s="36"/>
    </row>
    <row r="16" spans="1:10" ht="28.5" customHeight="1">
      <c r="A16" s="125" t="s">
        <v>675</v>
      </c>
      <c r="B16" s="21"/>
      <c r="C16" s="506" t="s">
        <v>86</v>
      </c>
      <c r="D16" s="715"/>
      <c r="E16" s="715"/>
      <c r="F16" s="715"/>
      <c r="G16" s="22"/>
      <c r="H16" s="527" t="s">
        <v>677</v>
      </c>
      <c r="I16" s="528"/>
      <c r="J16" s="528"/>
    </row>
    <row r="17" spans="1:10" ht="37.5" customHeight="1">
      <c r="A17" s="336" t="s">
        <v>369</v>
      </c>
      <c r="B17" s="36"/>
      <c r="C17" s="713" t="s">
        <v>69</v>
      </c>
      <c r="D17" s="713"/>
      <c r="E17" s="713"/>
      <c r="F17" s="713"/>
      <c r="G17" s="19"/>
      <c r="H17" s="714" t="s">
        <v>442</v>
      </c>
      <c r="I17" s="714"/>
      <c r="J17" s="714"/>
    </row>
  </sheetData>
  <mergeCells count="17">
    <mergeCell ref="C17:F17"/>
    <mergeCell ref="H17:J17"/>
    <mergeCell ref="C16:F16"/>
    <mergeCell ref="H16:J16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:J1"/>
    <mergeCell ref="I2:J2"/>
    <mergeCell ref="A8:J8"/>
    <mergeCell ref="A10:J10"/>
  </mergeCells>
  <pageMargins left="0.59055118110236227" right="0.59055118110236227" top="0.59055118110236227" bottom="0.59055118110236227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J239"/>
  <sheetViews>
    <sheetView tabSelected="1" view="pageBreakPreview" zoomScale="60" workbookViewId="0">
      <selection activeCell="A10" sqref="A10"/>
    </sheetView>
  </sheetViews>
  <sheetFormatPr defaultRowHeight="18.75"/>
  <cols>
    <col min="1" max="1" width="39.140625" style="3" customWidth="1"/>
    <col min="2" max="2" width="12" style="40" customWidth="1"/>
    <col min="3" max="3" width="16.140625" style="40" customWidth="1"/>
    <col min="4" max="4" width="16.7109375" style="40" customWidth="1"/>
    <col min="5" max="5" width="16.140625" style="40" customWidth="1"/>
    <col min="6" max="6" width="16" style="40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33.75" customHeight="1">
      <c r="A2" s="724" t="s">
        <v>430</v>
      </c>
      <c r="B2" s="724"/>
      <c r="C2" s="724"/>
      <c r="D2" s="724"/>
      <c r="E2" s="724"/>
      <c r="F2" s="724"/>
      <c r="G2" s="724"/>
      <c r="H2" s="724"/>
    </row>
    <row r="3" spans="1:10" ht="28.5" customHeight="1">
      <c r="A3" s="126"/>
      <c r="B3" s="127"/>
      <c r="C3" s="126"/>
      <c r="D3" s="126"/>
      <c r="E3" s="126"/>
      <c r="F3" s="127"/>
      <c r="G3" s="126"/>
      <c r="H3" s="126"/>
      <c r="J3" s="362" t="s">
        <v>404</v>
      </c>
    </row>
    <row r="4" spans="1:10" ht="41.25" customHeight="1">
      <c r="A4" s="519" t="s">
        <v>166</v>
      </c>
      <c r="B4" s="521" t="s">
        <v>17</v>
      </c>
      <c r="C4" s="499" t="s">
        <v>454</v>
      </c>
      <c r="D4" s="499" t="s">
        <v>455</v>
      </c>
      <c r="E4" s="501" t="s">
        <v>451</v>
      </c>
      <c r="F4" s="499" t="s">
        <v>456</v>
      </c>
      <c r="G4" s="523" t="s">
        <v>337</v>
      </c>
      <c r="H4" s="524"/>
      <c r="I4" s="524"/>
      <c r="J4" s="525"/>
    </row>
    <row r="5" spans="1:10" ht="54" customHeight="1">
      <c r="A5" s="520"/>
      <c r="B5" s="522"/>
      <c r="C5" s="500"/>
      <c r="D5" s="500"/>
      <c r="E5" s="502"/>
      <c r="F5" s="500"/>
      <c r="G5" s="65" t="s">
        <v>129</v>
      </c>
      <c r="H5" s="65" t="s">
        <v>130</v>
      </c>
      <c r="I5" s="65" t="s">
        <v>131</v>
      </c>
      <c r="J5" s="65" t="s">
        <v>63</v>
      </c>
    </row>
    <row r="6" spans="1:10" ht="23.25" customHeight="1">
      <c r="A6" s="128">
        <v>1</v>
      </c>
      <c r="B6" s="129">
        <v>2</v>
      </c>
      <c r="C6" s="129">
        <v>3</v>
      </c>
      <c r="D6" s="129">
        <v>4</v>
      </c>
      <c r="E6" s="129">
        <v>5</v>
      </c>
      <c r="F6" s="129">
        <v>6</v>
      </c>
      <c r="G6" s="129">
        <v>7</v>
      </c>
      <c r="H6" s="129">
        <v>8</v>
      </c>
      <c r="I6" s="38">
        <v>9</v>
      </c>
      <c r="J6" s="38">
        <v>10</v>
      </c>
    </row>
    <row r="7" spans="1:10" ht="60" customHeight="1">
      <c r="A7" s="130" t="s">
        <v>410</v>
      </c>
      <c r="B7" s="129">
        <v>6000</v>
      </c>
      <c r="C7" s="151">
        <f>C8+C11</f>
        <v>0</v>
      </c>
      <c r="D7" s="199">
        <f>D8+D11</f>
        <v>600</v>
      </c>
      <c r="E7" s="199">
        <f>E8+E11</f>
        <v>600</v>
      </c>
      <c r="F7" s="151">
        <f>SUM(G7:J7)</f>
        <v>0</v>
      </c>
      <c r="G7" s="151">
        <f>G8+G11</f>
        <v>0</v>
      </c>
      <c r="H7" s="151">
        <f>H8+H11</f>
        <v>0</v>
      </c>
      <c r="I7" s="151">
        <f>I8+I11</f>
        <v>0</v>
      </c>
      <c r="J7" s="151">
        <f>J8+J11</f>
        <v>0</v>
      </c>
    </row>
    <row r="8" spans="1:10" ht="44.25" customHeight="1">
      <c r="A8" s="147" t="s">
        <v>411</v>
      </c>
      <c r="B8" s="144">
        <v>6010</v>
      </c>
      <c r="C8" s="153"/>
      <c r="D8" s="199">
        <f>SUM(D9:D10)</f>
        <v>600</v>
      </c>
      <c r="E8" s="199">
        <f>SUM(E9:E10)</f>
        <v>600</v>
      </c>
      <c r="F8" s="151">
        <f t="shared" ref="F8:F14" si="0">SUM(G8:J8)</f>
        <v>0</v>
      </c>
      <c r="G8" s="153"/>
      <c r="H8" s="153"/>
      <c r="I8" s="154"/>
      <c r="J8" s="154"/>
    </row>
    <row r="9" spans="1:10" ht="57" customHeight="1">
      <c r="A9" s="43" t="s">
        <v>616</v>
      </c>
      <c r="B9" s="144"/>
      <c r="C9" s="153"/>
      <c r="D9" s="198">
        <v>500</v>
      </c>
      <c r="E9" s="198">
        <v>500</v>
      </c>
      <c r="F9" s="151">
        <f t="shared" si="0"/>
        <v>0</v>
      </c>
      <c r="G9" s="153"/>
      <c r="H9" s="153"/>
      <c r="I9" s="154"/>
      <c r="J9" s="154"/>
    </row>
    <row r="10" spans="1:10" ht="44.25" customHeight="1">
      <c r="A10" s="43" t="s">
        <v>680</v>
      </c>
      <c r="B10" s="129"/>
      <c r="C10" s="151"/>
      <c r="D10" s="198">
        <v>100</v>
      </c>
      <c r="E10" s="198">
        <v>100</v>
      </c>
      <c r="F10" s="151">
        <f t="shared" si="0"/>
        <v>0</v>
      </c>
      <c r="G10" s="151"/>
      <c r="H10" s="151"/>
      <c r="I10" s="152"/>
      <c r="J10" s="152"/>
    </row>
    <row r="11" spans="1:10" s="42" customFormat="1" ht="46.5" hidden="1" customHeight="1">
      <c r="A11" s="146" t="s">
        <v>412</v>
      </c>
      <c r="B11" s="148">
        <v>6020</v>
      </c>
      <c r="C11" s="153"/>
      <c r="D11" s="153"/>
      <c r="E11" s="153"/>
      <c r="F11" s="151">
        <f t="shared" si="0"/>
        <v>0</v>
      </c>
      <c r="G11" s="153"/>
      <c r="H11" s="153"/>
      <c r="I11" s="154"/>
      <c r="J11" s="154"/>
    </row>
    <row r="12" spans="1:10" ht="31.5" hidden="1" customHeight="1">
      <c r="A12" s="142"/>
      <c r="B12" s="129"/>
      <c r="C12" s="151"/>
      <c r="D12" s="151"/>
      <c r="E12" s="151"/>
      <c r="F12" s="151">
        <f t="shared" si="0"/>
        <v>0</v>
      </c>
      <c r="G12" s="151"/>
      <c r="H12" s="151"/>
      <c r="I12" s="152"/>
      <c r="J12" s="152"/>
    </row>
    <row r="13" spans="1:10" ht="27.75" hidden="1" customHeight="1">
      <c r="A13" s="142"/>
      <c r="B13" s="129"/>
      <c r="C13" s="151"/>
      <c r="D13" s="151"/>
      <c r="E13" s="151"/>
      <c r="F13" s="151">
        <f t="shared" si="0"/>
        <v>0</v>
      </c>
      <c r="G13" s="151"/>
      <c r="H13" s="151"/>
      <c r="I13" s="152"/>
      <c r="J13" s="152"/>
    </row>
    <row r="14" spans="1:10" ht="30.75" hidden="1" customHeight="1">
      <c r="A14" s="142"/>
      <c r="B14" s="129"/>
      <c r="C14" s="151"/>
      <c r="D14" s="151"/>
      <c r="E14" s="151"/>
      <c r="F14" s="151">
        <f t="shared" si="0"/>
        <v>0</v>
      </c>
      <c r="G14" s="151"/>
      <c r="H14" s="151"/>
      <c r="I14" s="152"/>
      <c r="J14" s="152"/>
    </row>
    <row r="15" spans="1:10">
      <c r="A15" s="132"/>
      <c r="B15" s="133"/>
      <c r="C15" s="134"/>
      <c r="D15" s="135"/>
      <c r="E15" s="135"/>
      <c r="F15" s="135"/>
      <c r="G15" s="135"/>
      <c r="H15" s="135"/>
    </row>
    <row r="16" spans="1:10" ht="26.25" customHeight="1">
      <c r="A16" s="125" t="s">
        <v>675</v>
      </c>
      <c r="B16" s="21"/>
      <c r="C16" s="526" t="s">
        <v>86</v>
      </c>
      <c r="D16" s="526"/>
      <c r="E16" s="140"/>
      <c r="F16" s="136"/>
      <c r="G16" s="527" t="s">
        <v>677</v>
      </c>
      <c r="H16" s="528"/>
      <c r="I16" s="528"/>
    </row>
    <row r="17" spans="1:9">
      <c r="A17" s="37" t="s">
        <v>369</v>
      </c>
      <c r="B17" s="36"/>
      <c r="C17" s="493" t="s">
        <v>406</v>
      </c>
      <c r="D17" s="493"/>
      <c r="E17" s="141"/>
      <c r="F17" s="36"/>
      <c r="G17" s="714" t="s">
        <v>83</v>
      </c>
      <c r="H17" s="714"/>
      <c r="I17" s="714"/>
    </row>
    <row r="18" spans="1:9">
      <c r="A18" s="132"/>
      <c r="B18" s="133"/>
      <c r="C18" s="134"/>
      <c r="D18" s="135"/>
      <c r="E18" s="135"/>
      <c r="F18" s="135"/>
      <c r="G18" s="135"/>
      <c r="H18" s="135"/>
    </row>
    <row r="19" spans="1:9">
      <c r="A19" s="132"/>
      <c r="B19" s="133"/>
      <c r="C19" s="134"/>
      <c r="D19" s="135"/>
      <c r="E19" s="135"/>
      <c r="F19" s="135"/>
      <c r="G19" s="135"/>
      <c r="H19" s="135"/>
    </row>
    <row r="20" spans="1:9">
      <c r="A20" s="132"/>
      <c r="B20" s="133"/>
      <c r="C20" s="134"/>
      <c r="D20" s="135"/>
      <c r="E20" s="135"/>
      <c r="F20" s="135"/>
      <c r="G20" s="135"/>
      <c r="H20" s="135"/>
    </row>
    <row r="21" spans="1:9">
      <c r="A21" s="132"/>
      <c r="B21" s="133"/>
      <c r="C21" s="134"/>
      <c r="D21" s="135"/>
      <c r="E21" s="135"/>
      <c r="F21" s="135"/>
      <c r="G21" s="135"/>
      <c r="H21" s="135"/>
    </row>
    <row r="22" spans="1:9">
      <c r="A22" s="132"/>
      <c r="B22" s="133"/>
      <c r="C22" s="134"/>
      <c r="D22" s="135"/>
      <c r="E22" s="135"/>
      <c r="F22" s="135"/>
      <c r="G22" s="135"/>
      <c r="H22" s="135"/>
    </row>
    <row r="23" spans="1:9">
      <c r="A23" s="132"/>
      <c r="B23" s="133"/>
      <c r="C23" s="134"/>
      <c r="D23" s="135"/>
      <c r="E23" s="135"/>
      <c r="F23" s="135"/>
      <c r="G23" s="135"/>
      <c r="H23" s="135"/>
    </row>
    <row r="24" spans="1:9">
      <c r="A24" s="132"/>
      <c r="B24" s="133"/>
      <c r="C24" s="134"/>
      <c r="D24" s="135"/>
      <c r="E24" s="135"/>
      <c r="F24" s="135"/>
      <c r="G24" s="135"/>
      <c r="H24" s="135"/>
    </row>
    <row r="25" spans="1:9">
      <c r="A25" s="132"/>
      <c r="B25" s="133"/>
      <c r="C25" s="134"/>
      <c r="D25" s="135"/>
      <c r="E25" s="135"/>
      <c r="F25" s="135"/>
      <c r="G25" s="135"/>
      <c r="H25" s="135"/>
    </row>
    <row r="26" spans="1:9">
      <c r="A26" s="132"/>
      <c r="B26" s="133"/>
      <c r="C26" s="134"/>
      <c r="D26" s="135"/>
      <c r="E26" s="135"/>
      <c r="F26" s="135"/>
      <c r="G26" s="135"/>
      <c r="H26" s="135"/>
    </row>
    <row r="27" spans="1:9">
      <c r="A27" s="132"/>
      <c r="B27" s="133"/>
      <c r="C27" s="134"/>
      <c r="D27" s="135"/>
      <c r="E27" s="135"/>
      <c r="F27" s="135"/>
      <c r="G27" s="135"/>
      <c r="H27" s="135"/>
    </row>
    <row r="28" spans="1:9">
      <c r="A28" s="132"/>
      <c r="B28" s="133"/>
      <c r="C28" s="134"/>
      <c r="D28" s="135"/>
      <c r="E28" s="135"/>
      <c r="F28" s="135"/>
      <c r="G28" s="135"/>
      <c r="H28" s="135"/>
    </row>
    <row r="29" spans="1:9">
      <c r="A29" s="132"/>
      <c r="B29" s="133"/>
      <c r="C29" s="134"/>
      <c r="D29" s="135"/>
      <c r="E29" s="135"/>
      <c r="F29" s="135"/>
      <c r="G29" s="135"/>
      <c r="H29" s="135"/>
    </row>
    <row r="30" spans="1:9">
      <c r="A30" s="132"/>
      <c r="B30" s="133"/>
      <c r="C30" s="134"/>
      <c r="D30" s="135"/>
      <c r="E30" s="135"/>
      <c r="F30" s="135"/>
      <c r="G30" s="135"/>
      <c r="H30" s="135"/>
    </row>
    <row r="31" spans="1:9">
      <c r="A31" s="132"/>
      <c r="B31" s="133"/>
      <c r="C31" s="134"/>
      <c r="D31" s="135"/>
      <c r="E31" s="135"/>
      <c r="F31" s="135"/>
      <c r="G31" s="135"/>
      <c r="H31" s="135"/>
    </row>
    <row r="32" spans="1:9">
      <c r="A32" s="132"/>
      <c r="B32" s="133"/>
      <c r="C32" s="134"/>
      <c r="D32" s="135"/>
      <c r="E32" s="135"/>
      <c r="F32" s="135"/>
      <c r="G32" s="135"/>
      <c r="H32" s="135"/>
    </row>
    <row r="33" spans="1:8">
      <c r="A33" s="132"/>
      <c r="B33" s="133"/>
      <c r="C33" s="134"/>
      <c r="D33" s="135"/>
      <c r="E33" s="135"/>
      <c r="F33" s="135"/>
      <c r="G33" s="135"/>
      <c r="H33" s="135"/>
    </row>
    <row r="34" spans="1:8">
      <c r="A34" s="132"/>
      <c r="B34" s="133"/>
      <c r="C34" s="134"/>
      <c r="D34" s="135"/>
      <c r="E34" s="135"/>
      <c r="F34" s="135"/>
      <c r="G34" s="135"/>
      <c r="H34" s="135"/>
    </row>
    <row r="35" spans="1:8">
      <c r="A35" s="132"/>
      <c r="B35" s="133"/>
      <c r="C35" s="134"/>
      <c r="D35" s="135"/>
      <c r="E35" s="135"/>
      <c r="F35" s="135"/>
      <c r="G35" s="135"/>
      <c r="H35" s="135"/>
    </row>
    <row r="36" spans="1:8">
      <c r="A36" s="132"/>
      <c r="B36" s="133"/>
      <c r="C36" s="134"/>
      <c r="D36" s="135"/>
      <c r="E36" s="135"/>
      <c r="F36" s="135"/>
      <c r="G36" s="135"/>
      <c r="H36" s="135"/>
    </row>
    <row r="37" spans="1:8">
      <c r="A37" s="132"/>
      <c r="B37" s="133"/>
      <c r="C37" s="134"/>
      <c r="D37" s="135"/>
      <c r="E37" s="135"/>
      <c r="F37" s="135"/>
      <c r="G37" s="135"/>
      <c r="H37" s="135"/>
    </row>
    <row r="38" spans="1:8">
      <c r="A38" s="132"/>
      <c r="B38" s="133"/>
      <c r="C38" s="134"/>
      <c r="D38" s="135"/>
      <c r="E38" s="135"/>
      <c r="F38" s="135"/>
      <c r="G38" s="135"/>
      <c r="H38" s="135"/>
    </row>
    <row r="39" spans="1:8">
      <c r="A39" s="132"/>
      <c r="B39" s="133"/>
      <c r="C39" s="134"/>
      <c r="D39" s="135"/>
      <c r="E39" s="135"/>
      <c r="F39" s="135"/>
      <c r="G39" s="135"/>
      <c r="H39" s="135"/>
    </row>
    <row r="40" spans="1:8">
      <c r="A40" s="132"/>
      <c r="B40" s="133"/>
      <c r="C40" s="134"/>
      <c r="D40" s="135"/>
      <c r="E40" s="135"/>
      <c r="F40" s="135"/>
      <c r="G40" s="135"/>
      <c r="H40" s="135"/>
    </row>
    <row r="41" spans="1:8">
      <c r="A41" s="132"/>
      <c r="B41" s="133"/>
      <c r="C41" s="134"/>
      <c r="D41" s="135"/>
      <c r="E41" s="135"/>
      <c r="F41" s="135"/>
      <c r="G41" s="135"/>
      <c r="H41" s="135"/>
    </row>
    <row r="42" spans="1:8">
      <c r="A42" s="132"/>
      <c r="B42" s="133"/>
      <c r="C42" s="134"/>
      <c r="D42" s="135"/>
      <c r="E42" s="135"/>
      <c r="F42" s="135"/>
      <c r="G42" s="135"/>
      <c r="H42" s="135"/>
    </row>
    <row r="43" spans="1:8">
      <c r="A43" s="132"/>
      <c r="B43" s="133"/>
      <c r="C43" s="134"/>
      <c r="D43" s="135"/>
      <c r="E43" s="135"/>
      <c r="F43" s="135"/>
      <c r="G43" s="135"/>
      <c r="H43" s="135"/>
    </row>
    <row r="44" spans="1:8">
      <c r="A44" s="132"/>
      <c r="B44" s="133"/>
      <c r="C44" s="134"/>
      <c r="D44" s="135"/>
      <c r="E44" s="135"/>
      <c r="F44" s="135"/>
      <c r="G44" s="135"/>
      <c r="H44" s="135"/>
    </row>
    <row r="45" spans="1:8">
      <c r="A45" s="132"/>
      <c r="B45" s="133"/>
      <c r="C45" s="134"/>
      <c r="D45" s="135"/>
      <c r="E45" s="135"/>
      <c r="F45" s="135"/>
      <c r="G45" s="135"/>
      <c r="H45" s="135"/>
    </row>
    <row r="46" spans="1:8">
      <c r="A46" s="132"/>
      <c r="B46" s="133"/>
      <c r="C46" s="134"/>
      <c r="D46" s="135"/>
      <c r="E46" s="135"/>
      <c r="F46" s="135"/>
      <c r="G46" s="135"/>
      <c r="H46" s="135"/>
    </row>
    <row r="47" spans="1:8">
      <c r="A47" s="132"/>
      <c r="B47" s="133"/>
      <c r="C47" s="134"/>
      <c r="D47" s="135"/>
      <c r="E47" s="135"/>
      <c r="F47" s="135"/>
      <c r="G47" s="135"/>
      <c r="H47" s="135"/>
    </row>
    <row r="48" spans="1:8">
      <c r="A48" s="132"/>
      <c r="B48" s="133"/>
      <c r="C48" s="134"/>
      <c r="D48" s="135"/>
      <c r="E48" s="135"/>
      <c r="F48" s="135"/>
      <c r="G48" s="135"/>
      <c r="H48" s="135"/>
    </row>
    <row r="49" spans="1:8">
      <c r="A49" s="132"/>
      <c r="C49" s="41"/>
      <c r="D49" s="137"/>
      <c r="E49" s="137"/>
      <c r="F49" s="137"/>
      <c r="G49" s="137"/>
      <c r="H49" s="137"/>
    </row>
    <row r="50" spans="1:8">
      <c r="A50" s="138"/>
      <c r="C50" s="41"/>
      <c r="D50" s="137"/>
      <c r="E50" s="137"/>
      <c r="F50" s="137"/>
      <c r="G50" s="137"/>
      <c r="H50" s="137"/>
    </row>
    <row r="51" spans="1:8">
      <c r="A51" s="138"/>
      <c r="C51" s="41"/>
      <c r="D51" s="137"/>
      <c r="E51" s="137"/>
      <c r="F51" s="137"/>
      <c r="G51" s="137"/>
      <c r="H51" s="137"/>
    </row>
    <row r="52" spans="1:8">
      <c r="A52" s="138"/>
      <c r="C52" s="41"/>
      <c r="D52" s="137"/>
      <c r="E52" s="137"/>
      <c r="F52" s="137"/>
      <c r="G52" s="137"/>
      <c r="H52" s="137"/>
    </row>
    <row r="53" spans="1:8">
      <c r="A53" s="138"/>
      <c r="C53" s="41"/>
      <c r="D53" s="137"/>
      <c r="E53" s="137"/>
      <c r="F53" s="137"/>
      <c r="G53" s="137"/>
      <c r="H53" s="137"/>
    </row>
    <row r="54" spans="1:8">
      <c r="A54" s="138"/>
      <c r="C54" s="41"/>
      <c r="D54" s="137"/>
      <c r="E54" s="137"/>
      <c r="F54" s="137"/>
      <c r="G54" s="137"/>
      <c r="H54" s="137"/>
    </row>
    <row r="55" spans="1:8">
      <c r="A55" s="138"/>
      <c r="C55" s="41"/>
      <c r="D55" s="137"/>
      <c r="E55" s="137"/>
      <c r="F55" s="137"/>
      <c r="G55" s="137"/>
      <c r="H55" s="137"/>
    </row>
    <row r="56" spans="1:8">
      <c r="A56" s="138"/>
      <c r="C56" s="41"/>
      <c r="D56" s="137"/>
      <c r="E56" s="137"/>
      <c r="F56" s="137"/>
      <c r="G56" s="137"/>
      <c r="H56" s="137"/>
    </row>
    <row r="57" spans="1:8">
      <c r="A57" s="138"/>
      <c r="C57" s="41"/>
      <c r="D57" s="137"/>
      <c r="E57" s="137"/>
      <c r="F57" s="137"/>
      <c r="G57" s="137"/>
      <c r="H57" s="137"/>
    </row>
    <row r="58" spans="1:8">
      <c r="A58" s="138"/>
      <c r="C58" s="41"/>
      <c r="D58" s="137"/>
      <c r="E58" s="137"/>
      <c r="F58" s="137"/>
      <c r="G58" s="137"/>
      <c r="H58" s="137"/>
    </row>
    <row r="59" spans="1:8">
      <c r="A59" s="138"/>
      <c r="C59" s="41"/>
      <c r="D59" s="137"/>
      <c r="E59" s="137"/>
      <c r="F59" s="137"/>
      <c r="G59" s="137"/>
      <c r="H59" s="137"/>
    </row>
    <row r="60" spans="1:8">
      <c r="A60" s="138"/>
      <c r="C60" s="41"/>
      <c r="D60" s="137"/>
      <c r="E60" s="137"/>
      <c r="F60" s="137"/>
      <c r="G60" s="137"/>
      <c r="H60" s="137"/>
    </row>
    <row r="61" spans="1:8">
      <c r="A61" s="138"/>
      <c r="C61" s="41"/>
      <c r="D61" s="137"/>
      <c r="E61" s="137"/>
      <c r="F61" s="137"/>
      <c r="G61" s="137"/>
      <c r="H61" s="137"/>
    </row>
    <row r="62" spans="1:8">
      <c r="A62" s="138"/>
      <c r="C62" s="41"/>
      <c r="D62" s="137"/>
      <c r="E62" s="137"/>
      <c r="F62" s="137"/>
      <c r="G62" s="137"/>
      <c r="H62" s="137"/>
    </row>
    <row r="63" spans="1:8">
      <c r="A63" s="138"/>
      <c r="C63" s="41"/>
      <c r="D63" s="137"/>
      <c r="E63" s="137"/>
      <c r="F63" s="137"/>
      <c r="G63" s="137"/>
      <c r="H63" s="137"/>
    </row>
    <row r="64" spans="1:8">
      <c r="A64" s="138"/>
      <c r="C64" s="41"/>
      <c r="D64" s="137"/>
      <c r="E64" s="137"/>
      <c r="F64" s="137"/>
      <c r="G64" s="137"/>
      <c r="H64" s="137"/>
    </row>
    <row r="65" spans="1:8">
      <c r="A65" s="138"/>
      <c r="C65" s="41"/>
      <c r="D65" s="137"/>
      <c r="E65" s="137"/>
      <c r="F65" s="137"/>
      <c r="G65" s="137"/>
      <c r="H65" s="137"/>
    </row>
    <row r="66" spans="1:8">
      <c r="A66" s="138"/>
      <c r="C66" s="41"/>
      <c r="D66" s="137"/>
      <c r="E66" s="137"/>
      <c r="F66" s="137"/>
      <c r="G66" s="137"/>
      <c r="H66" s="137"/>
    </row>
    <row r="67" spans="1:8">
      <c r="A67" s="138"/>
      <c r="C67" s="41"/>
      <c r="D67" s="137"/>
      <c r="E67" s="137"/>
      <c r="F67" s="137"/>
      <c r="G67" s="137"/>
      <c r="H67" s="137"/>
    </row>
    <row r="68" spans="1:8">
      <c r="A68" s="138"/>
      <c r="C68" s="41"/>
      <c r="D68" s="137"/>
      <c r="E68" s="137"/>
      <c r="F68" s="137"/>
      <c r="G68" s="137"/>
      <c r="H68" s="137"/>
    </row>
    <row r="69" spans="1:8">
      <c r="A69" s="138"/>
      <c r="C69" s="41"/>
      <c r="D69" s="137"/>
      <c r="E69" s="137"/>
      <c r="F69" s="137"/>
      <c r="G69" s="137"/>
      <c r="H69" s="137"/>
    </row>
    <row r="70" spans="1:8">
      <c r="A70" s="138"/>
      <c r="C70" s="41"/>
      <c r="D70" s="137"/>
      <c r="E70" s="137"/>
      <c r="F70" s="137"/>
      <c r="G70" s="137"/>
      <c r="H70" s="137"/>
    </row>
    <row r="71" spans="1:8">
      <c r="A71" s="138"/>
      <c r="C71" s="41"/>
      <c r="D71" s="137"/>
      <c r="E71" s="137"/>
      <c r="F71" s="137"/>
      <c r="G71" s="137"/>
      <c r="H71" s="137"/>
    </row>
    <row r="72" spans="1:8">
      <c r="A72" s="138"/>
    </row>
    <row r="73" spans="1:8">
      <c r="A73" s="139"/>
    </row>
    <row r="74" spans="1:8">
      <c r="A74" s="139"/>
    </row>
    <row r="75" spans="1:8">
      <c r="A75" s="139"/>
    </row>
    <row r="76" spans="1:8">
      <c r="A76" s="139"/>
    </row>
    <row r="77" spans="1:8">
      <c r="A77" s="139"/>
    </row>
    <row r="78" spans="1:8">
      <c r="A78" s="139"/>
    </row>
    <row r="79" spans="1:8">
      <c r="A79" s="139"/>
    </row>
    <row r="80" spans="1:8">
      <c r="A80" s="139"/>
    </row>
    <row r="81" spans="1:1">
      <c r="A81" s="139"/>
    </row>
    <row r="82" spans="1:1">
      <c r="A82" s="139"/>
    </row>
    <row r="83" spans="1:1">
      <c r="A83" s="139"/>
    </row>
    <row r="84" spans="1:1">
      <c r="A84" s="139"/>
    </row>
    <row r="85" spans="1:1">
      <c r="A85" s="139"/>
    </row>
    <row r="86" spans="1:1">
      <c r="A86" s="139"/>
    </row>
    <row r="87" spans="1:1">
      <c r="A87" s="139"/>
    </row>
    <row r="88" spans="1:1">
      <c r="A88" s="139"/>
    </row>
    <row r="89" spans="1:1">
      <c r="A89" s="139"/>
    </row>
    <row r="90" spans="1:1">
      <c r="A90" s="139"/>
    </row>
    <row r="91" spans="1:1">
      <c r="A91" s="139"/>
    </row>
    <row r="92" spans="1:1">
      <c r="A92" s="139"/>
    </row>
    <row r="93" spans="1:1">
      <c r="A93" s="139"/>
    </row>
    <row r="94" spans="1:1">
      <c r="A94" s="139"/>
    </row>
    <row r="95" spans="1:1">
      <c r="A95" s="139"/>
    </row>
    <row r="96" spans="1:1">
      <c r="A96" s="139"/>
    </row>
    <row r="97" spans="1:1">
      <c r="A97" s="139"/>
    </row>
    <row r="98" spans="1:1">
      <c r="A98" s="139"/>
    </row>
    <row r="99" spans="1:1">
      <c r="A99" s="139"/>
    </row>
    <row r="100" spans="1:1">
      <c r="A100" s="139"/>
    </row>
    <row r="101" spans="1:1">
      <c r="A101" s="139"/>
    </row>
    <row r="102" spans="1:1">
      <c r="A102" s="139"/>
    </row>
    <row r="103" spans="1:1">
      <c r="A103" s="139"/>
    </row>
    <row r="104" spans="1:1">
      <c r="A104" s="139"/>
    </row>
    <row r="105" spans="1:1">
      <c r="A105" s="139"/>
    </row>
    <row r="106" spans="1:1">
      <c r="A106" s="139"/>
    </row>
    <row r="107" spans="1:1">
      <c r="A107" s="139"/>
    </row>
    <row r="108" spans="1:1">
      <c r="A108" s="139"/>
    </row>
    <row r="109" spans="1:1">
      <c r="A109" s="139"/>
    </row>
    <row r="110" spans="1:1">
      <c r="A110" s="139"/>
    </row>
    <row r="111" spans="1:1">
      <c r="A111" s="139"/>
    </row>
    <row r="112" spans="1:1">
      <c r="A112" s="139"/>
    </row>
    <row r="113" spans="1:1">
      <c r="A113" s="139"/>
    </row>
    <row r="114" spans="1:1">
      <c r="A114" s="139"/>
    </row>
    <row r="115" spans="1:1">
      <c r="A115" s="139"/>
    </row>
    <row r="116" spans="1:1">
      <c r="A116" s="139"/>
    </row>
    <row r="117" spans="1:1">
      <c r="A117" s="139"/>
    </row>
    <row r="118" spans="1:1">
      <c r="A118" s="139"/>
    </row>
    <row r="119" spans="1:1">
      <c r="A119" s="139"/>
    </row>
    <row r="120" spans="1:1">
      <c r="A120" s="139"/>
    </row>
    <row r="121" spans="1:1">
      <c r="A121" s="139"/>
    </row>
    <row r="122" spans="1:1">
      <c r="A122" s="139"/>
    </row>
    <row r="123" spans="1:1">
      <c r="A123" s="139"/>
    </row>
    <row r="124" spans="1:1">
      <c r="A124" s="139"/>
    </row>
    <row r="125" spans="1:1">
      <c r="A125" s="139"/>
    </row>
    <row r="126" spans="1:1">
      <c r="A126" s="139"/>
    </row>
    <row r="127" spans="1:1">
      <c r="A127" s="139"/>
    </row>
    <row r="128" spans="1:1">
      <c r="A128" s="139"/>
    </row>
    <row r="129" spans="1:1">
      <c r="A129" s="139"/>
    </row>
    <row r="130" spans="1:1">
      <c r="A130" s="139"/>
    </row>
    <row r="131" spans="1:1">
      <c r="A131" s="139"/>
    </row>
    <row r="132" spans="1:1">
      <c r="A132" s="139"/>
    </row>
    <row r="133" spans="1:1">
      <c r="A133" s="139"/>
    </row>
    <row r="134" spans="1:1">
      <c r="A134" s="139"/>
    </row>
    <row r="135" spans="1:1">
      <c r="A135" s="139"/>
    </row>
    <row r="136" spans="1:1">
      <c r="A136" s="139"/>
    </row>
    <row r="137" spans="1:1">
      <c r="A137" s="139"/>
    </row>
    <row r="138" spans="1:1">
      <c r="A138" s="139"/>
    </row>
    <row r="139" spans="1:1">
      <c r="A139" s="139"/>
    </row>
    <row r="140" spans="1:1">
      <c r="A140" s="139"/>
    </row>
    <row r="141" spans="1:1">
      <c r="A141" s="139"/>
    </row>
    <row r="142" spans="1:1">
      <c r="A142" s="139"/>
    </row>
    <row r="143" spans="1:1">
      <c r="A143" s="139"/>
    </row>
    <row r="144" spans="1:1">
      <c r="A144" s="139"/>
    </row>
    <row r="145" spans="1:1">
      <c r="A145" s="139"/>
    </row>
    <row r="146" spans="1:1">
      <c r="A146" s="139"/>
    </row>
    <row r="147" spans="1:1">
      <c r="A147" s="139"/>
    </row>
    <row r="148" spans="1:1">
      <c r="A148" s="139"/>
    </row>
    <row r="149" spans="1:1">
      <c r="A149" s="139"/>
    </row>
    <row r="150" spans="1:1">
      <c r="A150" s="139"/>
    </row>
    <row r="151" spans="1:1">
      <c r="A151" s="139"/>
    </row>
    <row r="152" spans="1:1">
      <c r="A152" s="139"/>
    </row>
    <row r="153" spans="1:1">
      <c r="A153" s="139"/>
    </row>
    <row r="154" spans="1:1">
      <c r="A154" s="139"/>
    </row>
    <row r="155" spans="1:1">
      <c r="A155" s="139"/>
    </row>
    <row r="156" spans="1:1">
      <c r="A156" s="139"/>
    </row>
    <row r="157" spans="1:1">
      <c r="A157" s="139"/>
    </row>
    <row r="158" spans="1:1">
      <c r="A158" s="139"/>
    </row>
    <row r="159" spans="1:1">
      <c r="A159" s="139"/>
    </row>
    <row r="160" spans="1:1">
      <c r="A160" s="139"/>
    </row>
    <row r="161" spans="1:1">
      <c r="A161" s="139"/>
    </row>
    <row r="162" spans="1:1">
      <c r="A162" s="139"/>
    </row>
    <row r="163" spans="1:1">
      <c r="A163" s="139"/>
    </row>
    <row r="164" spans="1:1">
      <c r="A164" s="139"/>
    </row>
    <row r="165" spans="1:1">
      <c r="A165" s="139"/>
    </row>
    <row r="166" spans="1:1">
      <c r="A166" s="139"/>
    </row>
    <row r="167" spans="1:1">
      <c r="A167" s="139"/>
    </row>
    <row r="168" spans="1:1">
      <c r="A168" s="139"/>
    </row>
    <row r="169" spans="1:1">
      <c r="A169" s="139"/>
    </row>
    <row r="170" spans="1:1">
      <c r="A170" s="139"/>
    </row>
    <row r="171" spans="1:1">
      <c r="A171" s="139"/>
    </row>
    <row r="172" spans="1:1">
      <c r="A172" s="139"/>
    </row>
    <row r="173" spans="1:1">
      <c r="A173" s="139"/>
    </row>
    <row r="174" spans="1:1">
      <c r="A174" s="139"/>
    </row>
    <row r="175" spans="1:1">
      <c r="A175" s="139"/>
    </row>
    <row r="176" spans="1:1">
      <c r="A176" s="139"/>
    </row>
    <row r="177" spans="1:1">
      <c r="A177" s="139"/>
    </row>
    <row r="178" spans="1:1">
      <c r="A178" s="139"/>
    </row>
    <row r="179" spans="1:1">
      <c r="A179" s="139"/>
    </row>
    <row r="180" spans="1:1">
      <c r="A180" s="139"/>
    </row>
    <row r="181" spans="1:1">
      <c r="A181" s="139"/>
    </row>
    <row r="182" spans="1:1">
      <c r="A182" s="139"/>
    </row>
    <row r="183" spans="1:1">
      <c r="A183" s="139"/>
    </row>
    <row r="184" spans="1:1">
      <c r="A184" s="139"/>
    </row>
    <row r="185" spans="1:1">
      <c r="A185" s="139"/>
    </row>
    <row r="186" spans="1:1">
      <c r="A186" s="139"/>
    </row>
    <row r="187" spans="1:1">
      <c r="A187" s="139"/>
    </row>
    <row r="188" spans="1:1">
      <c r="A188" s="139"/>
    </row>
    <row r="189" spans="1:1">
      <c r="A189" s="139"/>
    </row>
    <row r="190" spans="1:1">
      <c r="A190" s="139"/>
    </row>
    <row r="191" spans="1:1">
      <c r="A191" s="139"/>
    </row>
    <row r="192" spans="1:1">
      <c r="A192" s="139"/>
    </row>
    <row r="193" spans="1:1">
      <c r="A193" s="139"/>
    </row>
    <row r="194" spans="1:1">
      <c r="A194" s="139"/>
    </row>
    <row r="195" spans="1:1">
      <c r="A195" s="139"/>
    </row>
    <row r="196" spans="1:1">
      <c r="A196" s="139"/>
    </row>
    <row r="197" spans="1:1">
      <c r="A197" s="139"/>
    </row>
    <row r="198" spans="1:1">
      <c r="A198" s="139"/>
    </row>
    <row r="199" spans="1:1">
      <c r="A199" s="139"/>
    </row>
    <row r="200" spans="1:1">
      <c r="A200" s="139"/>
    </row>
    <row r="201" spans="1:1">
      <c r="A201" s="139"/>
    </row>
    <row r="202" spans="1:1">
      <c r="A202" s="139"/>
    </row>
    <row r="203" spans="1:1">
      <c r="A203" s="139"/>
    </row>
    <row r="204" spans="1:1">
      <c r="A204" s="139"/>
    </row>
    <row r="205" spans="1:1">
      <c r="A205" s="139"/>
    </row>
    <row r="206" spans="1:1">
      <c r="A206" s="139"/>
    </row>
    <row r="207" spans="1:1">
      <c r="A207" s="139"/>
    </row>
    <row r="208" spans="1:1">
      <c r="A208" s="139"/>
    </row>
    <row r="209" spans="1:1">
      <c r="A209" s="139"/>
    </row>
    <row r="210" spans="1:1">
      <c r="A210" s="139"/>
    </row>
    <row r="211" spans="1:1">
      <c r="A211" s="139"/>
    </row>
    <row r="212" spans="1:1">
      <c r="A212" s="139"/>
    </row>
    <row r="213" spans="1:1">
      <c r="A213" s="139"/>
    </row>
    <row r="214" spans="1:1">
      <c r="A214" s="139"/>
    </row>
    <row r="215" spans="1:1">
      <c r="A215" s="139"/>
    </row>
    <row r="216" spans="1:1">
      <c r="A216" s="139"/>
    </row>
    <row r="217" spans="1:1">
      <c r="A217" s="139"/>
    </row>
    <row r="218" spans="1:1">
      <c r="A218" s="139"/>
    </row>
    <row r="219" spans="1:1">
      <c r="A219" s="139"/>
    </row>
    <row r="220" spans="1:1">
      <c r="A220" s="139"/>
    </row>
    <row r="221" spans="1:1">
      <c r="A221" s="139"/>
    </row>
    <row r="222" spans="1:1">
      <c r="A222" s="139"/>
    </row>
    <row r="223" spans="1:1">
      <c r="A223" s="139"/>
    </row>
    <row r="224" spans="1:1">
      <c r="A224" s="139"/>
    </row>
    <row r="225" spans="1:1">
      <c r="A225" s="139"/>
    </row>
    <row r="226" spans="1:1">
      <c r="A226" s="139"/>
    </row>
    <row r="227" spans="1:1">
      <c r="A227" s="139"/>
    </row>
    <row r="228" spans="1:1">
      <c r="A228" s="139"/>
    </row>
    <row r="229" spans="1:1">
      <c r="A229" s="139"/>
    </row>
    <row r="230" spans="1:1">
      <c r="A230" s="139"/>
    </row>
    <row r="231" spans="1:1">
      <c r="A231" s="139"/>
    </row>
    <row r="232" spans="1:1">
      <c r="A232" s="139"/>
    </row>
    <row r="233" spans="1:1">
      <c r="A233" s="139"/>
    </row>
    <row r="234" spans="1:1">
      <c r="A234" s="139"/>
    </row>
    <row r="235" spans="1:1">
      <c r="A235" s="139"/>
    </row>
    <row r="236" spans="1:1">
      <c r="A236" s="139"/>
    </row>
    <row r="237" spans="1:1">
      <c r="A237" s="139"/>
    </row>
    <row r="238" spans="1:1">
      <c r="A238" s="139"/>
    </row>
    <row r="239" spans="1:1">
      <c r="A239" s="139"/>
    </row>
  </sheetData>
  <mergeCells count="12">
    <mergeCell ref="C16:D16"/>
    <mergeCell ref="G16:I16"/>
    <mergeCell ref="C17:D17"/>
    <mergeCell ref="G17:I17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75" orientation="landscape" r:id="rId1"/>
  <ignoredErrors>
    <ignoredError sqref="F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K324"/>
  <sheetViews>
    <sheetView view="pageBreakPreview" zoomScale="75" zoomScaleNormal="75" zoomScaleSheetLayoutView="75" workbookViewId="0">
      <selection activeCell="F31" sqref="F31"/>
    </sheetView>
  </sheetViews>
  <sheetFormatPr defaultRowHeight="20.25"/>
  <cols>
    <col min="1" max="1" width="86.5703125" style="174" customWidth="1"/>
    <col min="2" max="2" width="14.85546875" style="173" customWidth="1"/>
    <col min="3" max="3" width="18.140625" style="173" customWidth="1"/>
    <col min="4" max="4" width="18" style="173" customWidth="1"/>
    <col min="5" max="5" width="18.5703125" style="173" customWidth="1"/>
    <col min="6" max="6" width="19.140625" style="174" customWidth="1"/>
    <col min="7" max="7" width="18" style="174" customWidth="1"/>
    <col min="8" max="8" width="18.42578125" style="174" customWidth="1"/>
    <col min="9" max="9" width="18.5703125" style="174" customWidth="1"/>
    <col min="10" max="10" width="18.140625" style="174" customWidth="1"/>
    <col min="11" max="11" width="25.28515625" style="174" customWidth="1"/>
    <col min="12" max="16384" width="9.140625" style="174"/>
  </cols>
  <sheetData>
    <row r="1" spans="1:11">
      <c r="K1" s="286" t="s">
        <v>359</v>
      </c>
    </row>
    <row r="2" spans="1:11" ht="22.5">
      <c r="A2" s="486" t="s">
        <v>171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</row>
    <row r="3" spans="1:11" ht="26.25" customHeight="1">
      <c r="A3" s="287"/>
      <c r="B3" s="288"/>
      <c r="C3" s="287"/>
      <c r="D3" s="287"/>
      <c r="E3" s="288"/>
      <c r="F3" s="287"/>
      <c r="G3" s="287"/>
      <c r="H3" s="287"/>
      <c r="I3" s="287"/>
      <c r="J3" s="289" t="s">
        <v>364</v>
      </c>
    </row>
    <row r="4" spans="1:11" ht="36" customHeight="1">
      <c r="A4" s="487" t="s">
        <v>166</v>
      </c>
      <c r="B4" s="488" t="s">
        <v>17</v>
      </c>
      <c r="C4" s="489" t="s">
        <v>454</v>
      </c>
      <c r="D4" s="489" t="s">
        <v>455</v>
      </c>
      <c r="E4" s="491" t="s">
        <v>451</v>
      </c>
      <c r="F4" s="489" t="s">
        <v>456</v>
      </c>
      <c r="G4" s="488" t="s">
        <v>337</v>
      </c>
      <c r="H4" s="488"/>
      <c r="I4" s="488"/>
      <c r="J4" s="488"/>
      <c r="K4" s="488" t="s">
        <v>156</v>
      </c>
    </row>
    <row r="5" spans="1:11" ht="72" customHeight="1">
      <c r="A5" s="487"/>
      <c r="B5" s="488"/>
      <c r="C5" s="490"/>
      <c r="D5" s="490"/>
      <c r="E5" s="492"/>
      <c r="F5" s="490"/>
      <c r="G5" s="290" t="s">
        <v>129</v>
      </c>
      <c r="H5" s="290" t="s">
        <v>130</v>
      </c>
      <c r="I5" s="290" t="s">
        <v>131</v>
      </c>
      <c r="J5" s="290" t="s">
        <v>63</v>
      </c>
      <c r="K5" s="488"/>
    </row>
    <row r="6" spans="1:11" ht="30.75" customHeight="1">
      <c r="A6" s="265">
        <v>1</v>
      </c>
      <c r="B6" s="266">
        <v>2</v>
      </c>
      <c r="C6" s="266">
        <v>3</v>
      </c>
      <c r="D6" s="266">
        <v>4</v>
      </c>
      <c r="E6" s="266">
        <v>5</v>
      </c>
      <c r="F6" s="266">
        <v>6</v>
      </c>
      <c r="G6" s="266">
        <v>7</v>
      </c>
      <c r="H6" s="266">
        <v>8</v>
      </c>
      <c r="I6" s="266">
        <v>9</v>
      </c>
      <c r="J6" s="266">
        <v>10</v>
      </c>
      <c r="K6" s="266">
        <v>11</v>
      </c>
    </row>
    <row r="7" spans="1:11" s="291" customFormat="1" ht="33" customHeight="1">
      <c r="A7" s="482" t="s">
        <v>170</v>
      </c>
      <c r="B7" s="483"/>
      <c r="C7" s="483"/>
      <c r="D7" s="483"/>
      <c r="E7" s="483"/>
      <c r="F7" s="483"/>
      <c r="G7" s="483"/>
      <c r="H7" s="483"/>
      <c r="I7" s="483"/>
      <c r="J7" s="483"/>
      <c r="K7" s="484"/>
    </row>
    <row r="8" spans="1:11" s="291" customFormat="1" ht="29.25" customHeight="1">
      <c r="A8" s="176" t="s">
        <v>141</v>
      </c>
      <c r="B8" s="177">
        <v>1000</v>
      </c>
      <c r="C8" s="368">
        <v>42329</v>
      </c>
      <c r="D8" s="285">
        <v>42460</v>
      </c>
      <c r="E8" s="285">
        <v>51800</v>
      </c>
      <c r="F8" s="439">
        <f>SUM(G8:J8)</f>
        <v>53857</v>
      </c>
      <c r="G8" s="439">
        <v>13023</v>
      </c>
      <c r="H8" s="439">
        <v>13128</v>
      </c>
      <c r="I8" s="285">
        <v>13281</v>
      </c>
      <c r="J8" s="285">
        <v>14425</v>
      </c>
      <c r="K8" s="178"/>
    </row>
    <row r="9" spans="1:11" s="291" customFormat="1" ht="29.25" customHeight="1">
      <c r="A9" s="176" t="s">
        <v>122</v>
      </c>
      <c r="B9" s="177">
        <v>1010</v>
      </c>
      <c r="C9" s="368">
        <f>SUM(C10:C17)</f>
        <v>-35623</v>
      </c>
      <c r="D9" s="292">
        <f>SUM(D10:D17)</f>
        <v>-35807</v>
      </c>
      <c r="E9" s="292">
        <f>SUM(E10:E17)</f>
        <v>-44655</v>
      </c>
      <c r="F9" s="292">
        <f>SUM(G9:J9)</f>
        <v>-47224</v>
      </c>
      <c r="G9" s="292">
        <f>SUM(G10:G17)</f>
        <v>-11337</v>
      </c>
      <c r="H9" s="292">
        <f>SUM(H10:H17)</f>
        <v>-11417</v>
      </c>
      <c r="I9" s="292">
        <f>SUM(I10:I17)</f>
        <v>-11643</v>
      </c>
      <c r="J9" s="292">
        <f>SUM(J10:J17)</f>
        <v>-12827</v>
      </c>
      <c r="K9" s="178"/>
    </row>
    <row r="10" spans="1:11" s="175" customFormat="1" ht="30.75" customHeight="1">
      <c r="A10" s="179" t="s">
        <v>309</v>
      </c>
      <c r="B10" s="266">
        <v>1011</v>
      </c>
      <c r="C10" s="193">
        <v>-9336</v>
      </c>
      <c r="D10" s="194">
        <v>-6070</v>
      </c>
      <c r="E10" s="194">
        <v>-10600</v>
      </c>
      <c r="F10" s="194">
        <f>SUM(G10:J10)</f>
        <v>-10690</v>
      </c>
      <c r="G10" s="194">
        <v>-2530</v>
      </c>
      <c r="H10" s="194">
        <v>-2650</v>
      </c>
      <c r="I10" s="194">
        <v>-2690</v>
      </c>
      <c r="J10" s="194">
        <v>-2820</v>
      </c>
      <c r="K10" s="180"/>
    </row>
    <row r="11" spans="1:11" s="175" customFormat="1" ht="30.75" customHeight="1">
      <c r="A11" s="179" t="s">
        <v>458</v>
      </c>
      <c r="B11" s="266">
        <v>1012</v>
      </c>
      <c r="C11" s="193">
        <v>-417</v>
      </c>
      <c r="D11" s="194">
        <v>-540</v>
      </c>
      <c r="E11" s="194">
        <v>-630</v>
      </c>
      <c r="F11" s="194">
        <f t="shared" ref="F11:F17" si="0">SUM(G11:J11)</f>
        <v>-630</v>
      </c>
      <c r="G11" s="194">
        <v>-200</v>
      </c>
      <c r="H11" s="194">
        <v>-170</v>
      </c>
      <c r="I11" s="194">
        <v>-90</v>
      </c>
      <c r="J11" s="194">
        <v>-170</v>
      </c>
      <c r="K11" s="180"/>
    </row>
    <row r="12" spans="1:11" s="175" customFormat="1" ht="30.75" customHeight="1">
      <c r="A12" s="179" t="s">
        <v>310</v>
      </c>
      <c r="B12" s="266">
        <v>1013</v>
      </c>
      <c r="C12" s="193">
        <v>-454</v>
      </c>
      <c r="D12" s="194">
        <v>-570</v>
      </c>
      <c r="E12" s="194">
        <v>-795</v>
      </c>
      <c r="F12" s="194">
        <f t="shared" si="0"/>
        <v>-790</v>
      </c>
      <c r="G12" s="194">
        <v>-220</v>
      </c>
      <c r="H12" s="194">
        <v>-210</v>
      </c>
      <c r="I12" s="194">
        <v>-140</v>
      </c>
      <c r="J12" s="194">
        <v>-220</v>
      </c>
      <c r="K12" s="180"/>
    </row>
    <row r="13" spans="1:11" s="175" customFormat="1" ht="30.75" customHeight="1">
      <c r="A13" s="179" t="s">
        <v>5</v>
      </c>
      <c r="B13" s="266">
        <v>1014</v>
      </c>
      <c r="C13" s="193">
        <v>-17719</v>
      </c>
      <c r="D13" s="194">
        <v>-20685</v>
      </c>
      <c r="E13" s="194">
        <v>-23150</v>
      </c>
      <c r="F13" s="194">
        <f t="shared" si="0"/>
        <v>-25300</v>
      </c>
      <c r="G13" s="194">
        <v>-6000</v>
      </c>
      <c r="H13" s="194">
        <v>-6000</v>
      </c>
      <c r="I13" s="194">
        <v>-6270</v>
      </c>
      <c r="J13" s="194">
        <v>-7030</v>
      </c>
      <c r="K13" s="180"/>
    </row>
    <row r="14" spans="1:11" s="175" customFormat="1" ht="30.75" customHeight="1">
      <c r="A14" s="179" t="s">
        <v>6</v>
      </c>
      <c r="B14" s="266">
        <v>1015</v>
      </c>
      <c r="C14" s="193">
        <v>-3674</v>
      </c>
      <c r="D14" s="194">
        <v>-4257</v>
      </c>
      <c r="E14" s="194">
        <v>-4800</v>
      </c>
      <c r="F14" s="194">
        <f t="shared" si="0"/>
        <v>-5254</v>
      </c>
      <c r="G14" s="194">
        <v>-1247</v>
      </c>
      <c r="H14" s="194">
        <v>-1247</v>
      </c>
      <c r="I14" s="194">
        <v>-1303</v>
      </c>
      <c r="J14" s="194">
        <v>-1457</v>
      </c>
      <c r="K14" s="180"/>
    </row>
    <row r="15" spans="1:11" s="175" customFormat="1" ht="57.75" customHeight="1">
      <c r="A15" s="179" t="s">
        <v>311</v>
      </c>
      <c r="B15" s="266">
        <v>1016</v>
      </c>
      <c r="C15" s="193">
        <v>-463</v>
      </c>
      <c r="D15" s="194">
        <v>-585</v>
      </c>
      <c r="E15" s="194">
        <v>-585</v>
      </c>
      <c r="F15" s="194">
        <f t="shared" si="0"/>
        <v>-560</v>
      </c>
      <c r="G15" s="194">
        <v>-140</v>
      </c>
      <c r="H15" s="194">
        <v>-140</v>
      </c>
      <c r="I15" s="194">
        <v>-150</v>
      </c>
      <c r="J15" s="194">
        <v>-130</v>
      </c>
      <c r="K15" s="180"/>
    </row>
    <row r="16" spans="1:11" s="175" customFormat="1" ht="30.75" customHeight="1">
      <c r="A16" s="179" t="s">
        <v>312</v>
      </c>
      <c r="B16" s="266">
        <v>1017</v>
      </c>
      <c r="C16" s="193">
        <v>-2408</v>
      </c>
      <c r="D16" s="194">
        <v>-2100</v>
      </c>
      <c r="E16" s="194">
        <v>-2550</v>
      </c>
      <c r="F16" s="194">
        <f t="shared" si="0"/>
        <v>-2600</v>
      </c>
      <c r="G16" s="194">
        <v>-650</v>
      </c>
      <c r="H16" s="194">
        <v>-650</v>
      </c>
      <c r="I16" s="194">
        <v>-650</v>
      </c>
      <c r="J16" s="194">
        <v>-650</v>
      </c>
      <c r="K16" s="180"/>
    </row>
    <row r="17" spans="1:11" s="175" customFormat="1" ht="30.75" customHeight="1">
      <c r="A17" s="179" t="s">
        <v>313</v>
      </c>
      <c r="B17" s="266">
        <v>1018</v>
      </c>
      <c r="C17" s="193">
        <v>-1152</v>
      </c>
      <c r="D17" s="194">
        <v>-1000</v>
      </c>
      <c r="E17" s="194">
        <v>-1545</v>
      </c>
      <c r="F17" s="194">
        <f t="shared" si="0"/>
        <v>-1400</v>
      </c>
      <c r="G17" s="194">
        <v>-350</v>
      </c>
      <c r="H17" s="194">
        <v>-350</v>
      </c>
      <c r="I17" s="194">
        <v>-350</v>
      </c>
      <c r="J17" s="194">
        <v>-350</v>
      </c>
      <c r="K17" s="180"/>
    </row>
    <row r="18" spans="1:11" s="291" customFormat="1" ht="29.25" customHeight="1">
      <c r="A18" s="176" t="s">
        <v>22</v>
      </c>
      <c r="B18" s="177">
        <v>1020</v>
      </c>
      <c r="C18" s="368">
        <f>SUM(C8,C9)</f>
        <v>6706</v>
      </c>
      <c r="D18" s="269">
        <f t="shared" ref="D18:E18" si="1">SUM(D8,D9)</f>
        <v>6653</v>
      </c>
      <c r="E18" s="269">
        <f t="shared" si="1"/>
        <v>7145</v>
      </c>
      <c r="F18" s="269">
        <f t="shared" ref="F18:J18" si="2">SUM(F8,F9)</f>
        <v>6633</v>
      </c>
      <c r="G18" s="269">
        <f t="shared" si="2"/>
        <v>1686</v>
      </c>
      <c r="H18" s="269">
        <f t="shared" si="2"/>
        <v>1711</v>
      </c>
      <c r="I18" s="269">
        <f t="shared" si="2"/>
        <v>1638</v>
      </c>
      <c r="J18" s="269">
        <f t="shared" si="2"/>
        <v>1598</v>
      </c>
      <c r="K18" s="178"/>
    </row>
    <row r="19" spans="1:11" s="175" customFormat="1" ht="30.75" customHeight="1">
      <c r="A19" s="176" t="s">
        <v>152</v>
      </c>
      <c r="B19" s="181">
        <v>1030</v>
      </c>
      <c r="C19" s="292">
        <f>SUM(C20:C37,C39)</f>
        <v>-4520</v>
      </c>
      <c r="D19" s="269">
        <f>SUM(D20:D37,D39)</f>
        <v>-5612</v>
      </c>
      <c r="E19" s="269">
        <f>SUM(E20:E37,E39)</f>
        <v>-5698</v>
      </c>
      <c r="F19" s="269">
        <f t="shared" ref="F19:F39" si="3">SUM(G19:J19)</f>
        <v>-5899</v>
      </c>
      <c r="G19" s="269">
        <f>SUM(G20:G37,G39)</f>
        <v>-1458</v>
      </c>
      <c r="H19" s="269">
        <f>SUM(H20:H37,H39)</f>
        <v>-1460</v>
      </c>
      <c r="I19" s="269">
        <f>SUM(I20:I37,I39)</f>
        <v>-1459</v>
      </c>
      <c r="J19" s="269">
        <f>SUM(J20:J37,J39)</f>
        <v>-1522</v>
      </c>
      <c r="K19" s="178"/>
    </row>
    <row r="20" spans="1:11" s="175" customFormat="1" ht="30.75" customHeight="1">
      <c r="A20" s="179" t="s">
        <v>88</v>
      </c>
      <c r="B20" s="266">
        <v>1031</v>
      </c>
      <c r="C20" s="195" t="s">
        <v>202</v>
      </c>
      <c r="D20" s="195" t="s">
        <v>202</v>
      </c>
      <c r="E20" s="195" t="s">
        <v>202</v>
      </c>
      <c r="F20" s="270">
        <f t="shared" si="3"/>
        <v>0</v>
      </c>
      <c r="G20" s="195" t="s">
        <v>202</v>
      </c>
      <c r="H20" s="195" t="s">
        <v>202</v>
      </c>
      <c r="I20" s="195" t="s">
        <v>202</v>
      </c>
      <c r="J20" s="195" t="s">
        <v>202</v>
      </c>
      <c r="K20" s="180"/>
    </row>
    <row r="21" spans="1:11" s="175" customFormat="1" ht="30.75" customHeight="1">
      <c r="A21" s="179" t="s">
        <v>142</v>
      </c>
      <c r="B21" s="266">
        <v>1032</v>
      </c>
      <c r="C21" s="196">
        <v>-60</v>
      </c>
      <c r="D21" s="195">
        <v>-60</v>
      </c>
      <c r="E21" s="195">
        <v>-60</v>
      </c>
      <c r="F21" s="270">
        <f t="shared" si="3"/>
        <v>-60</v>
      </c>
      <c r="G21" s="195">
        <v>-15</v>
      </c>
      <c r="H21" s="195">
        <v>-15</v>
      </c>
      <c r="I21" s="195">
        <v>-15</v>
      </c>
      <c r="J21" s="195">
        <v>-15</v>
      </c>
      <c r="K21" s="180"/>
    </row>
    <row r="22" spans="1:11" s="175" customFormat="1" ht="30.75" customHeight="1">
      <c r="A22" s="179" t="s">
        <v>21</v>
      </c>
      <c r="B22" s="266">
        <v>1033</v>
      </c>
      <c r="C22" s="196" t="s">
        <v>202</v>
      </c>
      <c r="D22" s="195" t="s">
        <v>202</v>
      </c>
      <c r="E22" s="195" t="s">
        <v>202</v>
      </c>
      <c r="F22" s="333">
        <f t="shared" si="3"/>
        <v>0</v>
      </c>
      <c r="G22" s="195" t="s">
        <v>202</v>
      </c>
      <c r="H22" s="195" t="s">
        <v>202</v>
      </c>
      <c r="I22" s="195" t="s">
        <v>202</v>
      </c>
      <c r="J22" s="195" t="s">
        <v>202</v>
      </c>
      <c r="K22" s="180"/>
    </row>
    <row r="23" spans="1:11" s="175" customFormat="1" ht="30.75" customHeight="1">
      <c r="A23" s="179" t="s">
        <v>31</v>
      </c>
      <c r="B23" s="266">
        <v>1034</v>
      </c>
      <c r="C23" s="195" t="s">
        <v>202</v>
      </c>
      <c r="D23" s="195">
        <v>-3</v>
      </c>
      <c r="E23" s="195" t="s">
        <v>202</v>
      </c>
      <c r="F23" s="333">
        <f t="shared" si="3"/>
        <v>0</v>
      </c>
      <c r="G23" s="195" t="s">
        <v>202</v>
      </c>
      <c r="H23" s="195" t="s">
        <v>202</v>
      </c>
      <c r="I23" s="195" t="s">
        <v>202</v>
      </c>
      <c r="J23" s="195" t="s">
        <v>202</v>
      </c>
      <c r="K23" s="180"/>
    </row>
    <row r="24" spans="1:11" s="175" customFormat="1" ht="30.75" customHeight="1">
      <c r="A24" s="179" t="s">
        <v>32</v>
      </c>
      <c r="B24" s="266">
        <v>1035</v>
      </c>
      <c r="C24" s="196">
        <v>-43</v>
      </c>
      <c r="D24" s="195">
        <v>-50</v>
      </c>
      <c r="E24" s="195">
        <v>-65</v>
      </c>
      <c r="F24" s="333">
        <f t="shared" si="3"/>
        <v>-60</v>
      </c>
      <c r="G24" s="195">
        <v>-15</v>
      </c>
      <c r="H24" s="195">
        <v>-15</v>
      </c>
      <c r="I24" s="195">
        <v>-15</v>
      </c>
      <c r="J24" s="195">
        <v>-15</v>
      </c>
      <c r="K24" s="180"/>
    </row>
    <row r="25" spans="1:11" s="175" customFormat="1" ht="30.75" customHeight="1">
      <c r="A25" s="179" t="s">
        <v>33</v>
      </c>
      <c r="B25" s="266">
        <v>1036</v>
      </c>
      <c r="C25" s="196">
        <v>-2990</v>
      </c>
      <c r="D25" s="195">
        <v>-3910</v>
      </c>
      <c r="E25" s="195">
        <v>-3910</v>
      </c>
      <c r="F25" s="333">
        <f t="shared" si="3"/>
        <v>-4075</v>
      </c>
      <c r="G25" s="195">
        <v>-1005</v>
      </c>
      <c r="H25" s="195">
        <v>-1005</v>
      </c>
      <c r="I25" s="195">
        <v>-1005</v>
      </c>
      <c r="J25" s="195">
        <v>-1060</v>
      </c>
      <c r="K25" s="180"/>
    </row>
    <row r="26" spans="1:11" s="175" customFormat="1" ht="30.75" customHeight="1">
      <c r="A26" s="179" t="s">
        <v>34</v>
      </c>
      <c r="B26" s="266">
        <v>1037</v>
      </c>
      <c r="C26" s="196">
        <v>-599</v>
      </c>
      <c r="D26" s="195">
        <v>-805</v>
      </c>
      <c r="E26" s="195">
        <v>-805</v>
      </c>
      <c r="F26" s="333">
        <f t="shared" si="3"/>
        <v>-818</v>
      </c>
      <c r="G26" s="195">
        <v>-201</v>
      </c>
      <c r="H26" s="195">
        <v>-201</v>
      </c>
      <c r="I26" s="195">
        <v>-201</v>
      </c>
      <c r="J26" s="195">
        <v>-215</v>
      </c>
      <c r="K26" s="180"/>
    </row>
    <row r="27" spans="1:11" s="175" customFormat="1" ht="47.25" customHeight="1">
      <c r="A27" s="179" t="s">
        <v>35</v>
      </c>
      <c r="B27" s="182">
        <v>1038</v>
      </c>
      <c r="C27" s="196">
        <v>-170</v>
      </c>
      <c r="D27" s="195">
        <v>-166</v>
      </c>
      <c r="E27" s="195">
        <v>-110</v>
      </c>
      <c r="F27" s="333">
        <f t="shared" si="3"/>
        <v>-128</v>
      </c>
      <c r="G27" s="195">
        <v>-32</v>
      </c>
      <c r="H27" s="195">
        <v>-32</v>
      </c>
      <c r="I27" s="195">
        <v>-32</v>
      </c>
      <c r="J27" s="195">
        <v>-32</v>
      </c>
      <c r="K27" s="180"/>
    </row>
    <row r="28" spans="1:11" s="175" customFormat="1" ht="51" customHeight="1">
      <c r="A28" s="179" t="s">
        <v>36</v>
      </c>
      <c r="B28" s="182">
        <v>1039</v>
      </c>
      <c r="C28" s="196" t="s">
        <v>202</v>
      </c>
      <c r="D28" s="195" t="s">
        <v>202</v>
      </c>
      <c r="E28" s="195" t="s">
        <v>202</v>
      </c>
      <c r="F28" s="333">
        <f t="shared" si="3"/>
        <v>0</v>
      </c>
      <c r="G28" s="195" t="s">
        <v>202</v>
      </c>
      <c r="H28" s="195" t="s">
        <v>202</v>
      </c>
      <c r="I28" s="195" t="s">
        <v>202</v>
      </c>
      <c r="J28" s="195" t="s">
        <v>202</v>
      </c>
      <c r="K28" s="180"/>
    </row>
    <row r="29" spans="1:11" s="175" customFormat="1" ht="30.75" customHeight="1">
      <c r="A29" s="179" t="s">
        <v>37</v>
      </c>
      <c r="B29" s="266">
        <v>1040</v>
      </c>
      <c r="C29" s="196" t="s">
        <v>202</v>
      </c>
      <c r="D29" s="195">
        <v>-1</v>
      </c>
      <c r="E29" s="195">
        <v>-1</v>
      </c>
      <c r="F29" s="333">
        <f t="shared" si="3"/>
        <v>-1</v>
      </c>
      <c r="G29" s="195" t="s">
        <v>202</v>
      </c>
      <c r="H29" s="195" t="s">
        <v>202</v>
      </c>
      <c r="I29" s="195">
        <v>-1</v>
      </c>
      <c r="J29" s="195" t="s">
        <v>202</v>
      </c>
      <c r="K29" s="180"/>
    </row>
    <row r="30" spans="1:11" s="175" customFormat="1" ht="30.75" customHeight="1">
      <c r="A30" s="179" t="s">
        <v>38</v>
      </c>
      <c r="B30" s="266">
        <v>1041</v>
      </c>
      <c r="C30" s="196">
        <v>-1</v>
      </c>
      <c r="D30" s="195">
        <v>-1</v>
      </c>
      <c r="E30" s="195">
        <v>-1</v>
      </c>
      <c r="F30" s="333">
        <f t="shared" si="3"/>
        <v>-1</v>
      </c>
      <c r="G30" s="195" t="s">
        <v>202</v>
      </c>
      <c r="H30" s="195">
        <v>-1</v>
      </c>
      <c r="I30" s="195" t="s">
        <v>202</v>
      </c>
      <c r="J30" s="195" t="s">
        <v>202</v>
      </c>
      <c r="K30" s="180"/>
    </row>
    <row r="31" spans="1:11" s="175" customFormat="1" ht="30.75" customHeight="1">
      <c r="A31" s="179" t="s">
        <v>39</v>
      </c>
      <c r="B31" s="266">
        <v>1042</v>
      </c>
      <c r="C31" s="196">
        <v>-61</v>
      </c>
      <c r="D31" s="196">
        <v>-100</v>
      </c>
      <c r="E31" s="195">
        <v>-55</v>
      </c>
      <c r="F31" s="445">
        <f t="shared" si="3"/>
        <v>-60</v>
      </c>
      <c r="G31" s="195">
        <v>-15</v>
      </c>
      <c r="H31" s="195">
        <v>-15</v>
      </c>
      <c r="I31" s="195">
        <v>-15</v>
      </c>
      <c r="J31" s="195">
        <v>-15</v>
      </c>
      <c r="K31" s="180"/>
    </row>
    <row r="32" spans="1:11" s="175" customFormat="1" ht="30.75" customHeight="1">
      <c r="A32" s="179" t="s">
        <v>55</v>
      </c>
      <c r="B32" s="266">
        <v>1043</v>
      </c>
      <c r="C32" s="196">
        <v>-113</v>
      </c>
      <c r="D32" s="195">
        <v>-80</v>
      </c>
      <c r="E32" s="195">
        <v>-120</v>
      </c>
      <c r="F32" s="333">
        <f t="shared" si="3"/>
        <v>-120</v>
      </c>
      <c r="G32" s="195">
        <v>-30</v>
      </c>
      <c r="H32" s="195">
        <v>-30</v>
      </c>
      <c r="I32" s="195">
        <v>-30</v>
      </c>
      <c r="J32" s="195">
        <v>-30</v>
      </c>
      <c r="K32" s="180"/>
    </row>
    <row r="33" spans="1:11" s="175" customFormat="1" ht="30.75" customHeight="1">
      <c r="A33" s="179" t="s">
        <v>40</v>
      </c>
      <c r="B33" s="266">
        <v>1044</v>
      </c>
      <c r="C33" s="196">
        <v>-1</v>
      </c>
      <c r="D33" s="195">
        <v>-5</v>
      </c>
      <c r="E33" s="195">
        <v>-1</v>
      </c>
      <c r="F33" s="333">
        <f t="shared" si="3"/>
        <v>-1</v>
      </c>
      <c r="G33" s="195" t="s">
        <v>202</v>
      </c>
      <c r="H33" s="195">
        <v>-1</v>
      </c>
      <c r="I33" s="195" t="s">
        <v>202</v>
      </c>
      <c r="J33" s="195" t="s">
        <v>202</v>
      </c>
      <c r="K33" s="180"/>
    </row>
    <row r="34" spans="1:11" s="175" customFormat="1" ht="30.75" customHeight="1">
      <c r="A34" s="179" t="s">
        <v>41</v>
      </c>
      <c r="B34" s="266">
        <v>1045</v>
      </c>
      <c r="C34" s="196" t="s">
        <v>202</v>
      </c>
      <c r="D34" s="195" t="s">
        <v>202</v>
      </c>
      <c r="E34" s="195" t="s">
        <v>202</v>
      </c>
      <c r="F34" s="333">
        <f t="shared" si="3"/>
        <v>0</v>
      </c>
      <c r="G34" s="195" t="s">
        <v>202</v>
      </c>
      <c r="H34" s="195" t="s">
        <v>202</v>
      </c>
      <c r="I34" s="195" t="s">
        <v>202</v>
      </c>
      <c r="J34" s="195" t="s">
        <v>202</v>
      </c>
      <c r="K34" s="180"/>
    </row>
    <row r="35" spans="1:11" s="175" customFormat="1" ht="30.75" customHeight="1">
      <c r="A35" s="179" t="s">
        <v>42</v>
      </c>
      <c r="B35" s="266">
        <v>1046</v>
      </c>
      <c r="C35" s="196">
        <v>-3</v>
      </c>
      <c r="D35" s="195" t="s">
        <v>202</v>
      </c>
      <c r="E35" s="195" t="s">
        <v>202</v>
      </c>
      <c r="F35" s="333">
        <f t="shared" si="3"/>
        <v>0</v>
      </c>
      <c r="G35" s="195" t="s">
        <v>202</v>
      </c>
      <c r="H35" s="195" t="s">
        <v>202</v>
      </c>
      <c r="I35" s="195" t="s">
        <v>202</v>
      </c>
      <c r="J35" s="195" t="s">
        <v>202</v>
      </c>
      <c r="K35" s="180"/>
    </row>
    <row r="36" spans="1:11" s="175" customFormat="1" ht="30.75" customHeight="1">
      <c r="A36" s="179" t="s">
        <v>43</v>
      </c>
      <c r="B36" s="266">
        <v>1047</v>
      </c>
      <c r="C36" s="196">
        <v>-46</v>
      </c>
      <c r="D36" s="195">
        <v>-12</v>
      </c>
      <c r="E36" s="195">
        <v>-55</v>
      </c>
      <c r="F36" s="333">
        <f t="shared" si="3"/>
        <v>-60</v>
      </c>
      <c r="G36" s="195">
        <v>-15</v>
      </c>
      <c r="H36" s="195">
        <v>-15</v>
      </c>
      <c r="I36" s="195">
        <v>-15</v>
      </c>
      <c r="J36" s="195">
        <v>-15</v>
      </c>
      <c r="K36" s="180"/>
    </row>
    <row r="37" spans="1:11" s="175" customFormat="1" ht="57" customHeight="1">
      <c r="A37" s="179" t="s">
        <v>67</v>
      </c>
      <c r="B37" s="266">
        <v>1048</v>
      </c>
      <c r="C37" s="193">
        <v>-20</v>
      </c>
      <c r="D37" s="195">
        <v>-37</v>
      </c>
      <c r="E37" s="195">
        <v>-15</v>
      </c>
      <c r="F37" s="333">
        <f t="shared" si="3"/>
        <v>-20</v>
      </c>
      <c r="G37" s="195">
        <v>-5</v>
      </c>
      <c r="H37" s="195">
        <v>-5</v>
      </c>
      <c r="I37" s="195">
        <v>-5</v>
      </c>
      <c r="J37" s="195">
        <v>-5</v>
      </c>
      <c r="K37" s="180"/>
    </row>
    <row r="38" spans="1:11" s="175" customFormat="1" ht="30.75" customHeight="1">
      <c r="A38" s="179" t="s">
        <v>44</v>
      </c>
      <c r="B38" s="266" t="s">
        <v>394</v>
      </c>
      <c r="C38" s="196">
        <v>0</v>
      </c>
      <c r="D38" s="195" t="s">
        <v>202</v>
      </c>
      <c r="E38" s="195" t="s">
        <v>202</v>
      </c>
      <c r="F38" s="333">
        <f t="shared" si="3"/>
        <v>0</v>
      </c>
      <c r="G38" s="195" t="s">
        <v>202</v>
      </c>
      <c r="H38" s="195" t="s">
        <v>202</v>
      </c>
      <c r="I38" s="195" t="s">
        <v>202</v>
      </c>
      <c r="J38" s="195" t="s">
        <v>202</v>
      </c>
      <c r="K38" s="180"/>
    </row>
    <row r="39" spans="1:11" s="175" customFormat="1" ht="30.75" customHeight="1">
      <c r="A39" s="179" t="s">
        <v>89</v>
      </c>
      <c r="B39" s="266">
        <v>1049</v>
      </c>
      <c r="C39" s="193">
        <v>-413</v>
      </c>
      <c r="D39" s="195">
        <v>-382</v>
      </c>
      <c r="E39" s="195">
        <v>-500</v>
      </c>
      <c r="F39" s="333">
        <f t="shared" si="3"/>
        <v>-495</v>
      </c>
      <c r="G39" s="195">
        <v>-125</v>
      </c>
      <c r="H39" s="195">
        <v>-125</v>
      </c>
      <c r="I39" s="195">
        <v>-125</v>
      </c>
      <c r="J39" s="195">
        <v>-120</v>
      </c>
      <c r="K39" s="180"/>
    </row>
    <row r="40" spans="1:11" s="175" customFormat="1" ht="30.75" customHeight="1">
      <c r="A40" s="176" t="s">
        <v>153</v>
      </c>
      <c r="B40" s="181">
        <v>1060</v>
      </c>
      <c r="C40" s="292">
        <f>SUM(C41:C47)</f>
        <v>-402</v>
      </c>
      <c r="D40" s="269">
        <f t="shared" ref="D40:E40" si="4">SUM(D41:D47)</f>
        <v>-280</v>
      </c>
      <c r="E40" s="269">
        <f t="shared" si="4"/>
        <v>-71</v>
      </c>
      <c r="F40" s="269">
        <f t="shared" ref="F40:F72" si="5">SUM(G40:J40)</f>
        <v>-83</v>
      </c>
      <c r="G40" s="269">
        <f t="shared" ref="G40:J40" si="6">SUM(G41:G47)</f>
        <v>-22</v>
      </c>
      <c r="H40" s="269">
        <f t="shared" si="6"/>
        <v>-22</v>
      </c>
      <c r="I40" s="269">
        <f t="shared" si="6"/>
        <v>-22</v>
      </c>
      <c r="J40" s="269">
        <f t="shared" si="6"/>
        <v>-17</v>
      </c>
      <c r="K40" s="178"/>
    </row>
    <row r="41" spans="1:11" s="175" customFormat="1" ht="30.75" customHeight="1">
      <c r="A41" s="179" t="s">
        <v>124</v>
      </c>
      <c r="B41" s="266">
        <v>1061</v>
      </c>
      <c r="C41" s="195" t="s">
        <v>202</v>
      </c>
      <c r="D41" s="293" t="s">
        <v>202</v>
      </c>
      <c r="E41" s="293" t="s">
        <v>202</v>
      </c>
      <c r="F41" s="284">
        <f t="shared" si="5"/>
        <v>0</v>
      </c>
      <c r="G41" s="293" t="s">
        <v>202</v>
      </c>
      <c r="H41" s="293" t="s">
        <v>202</v>
      </c>
      <c r="I41" s="293" t="s">
        <v>202</v>
      </c>
      <c r="J41" s="293" t="s">
        <v>202</v>
      </c>
      <c r="K41" s="180"/>
    </row>
    <row r="42" spans="1:11" s="175" customFormat="1" ht="30.75" customHeight="1">
      <c r="A42" s="179" t="s">
        <v>125</v>
      </c>
      <c r="B42" s="266">
        <v>1062</v>
      </c>
      <c r="C42" s="195" t="s">
        <v>202</v>
      </c>
      <c r="D42" s="293" t="s">
        <v>202</v>
      </c>
      <c r="E42" s="293" t="s">
        <v>202</v>
      </c>
      <c r="F42" s="284">
        <f t="shared" si="5"/>
        <v>0</v>
      </c>
      <c r="G42" s="293" t="s">
        <v>202</v>
      </c>
      <c r="H42" s="293" t="s">
        <v>202</v>
      </c>
      <c r="I42" s="293" t="s">
        <v>202</v>
      </c>
      <c r="J42" s="293" t="s">
        <v>202</v>
      </c>
      <c r="K42" s="180"/>
    </row>
    <row r="43" spans="1:11" s="175" customFormat="1" ht="30.75" customHeight="1">
      <c r="A43" s="179" t="s">
        <v>33</v>
      </c>
      <c r="B43" s="266">
        <v>1063</v>
      </c>
      <c r="C43" s="195" t="s">
        <v>202</v>
      </c>
      <c r="D43" s="293" t="s">
        <v>202</v>
      </c>
      <c r="E43" s="293" t="s">
        <v>202</v>
      </c>
      <c r="F43" s="284">
        <f t="shared" si="5"/>
        <v>0</v>
      </c>
      <c r="G43" s="293" t="s">
        <v>202</v>
      </c>
      <c r="H43" s="293" t="s">
        <v>202</v>
      </c>
      <c r="I43" s="293" t="s">
        <v>202</v>
      </c>
      <c r="J43" s="293" t="s">
        <v>202</v>
      </c>
      <c r="K43" s="180"/>
    </row>
    <row r="44" spans="1:11" s="175" customFormat="1" ht="30.75" customHeight="1">
      <c r="A44" s="179" t="s">
        <v>34</v>
      </c>
      <c r="B44" s="266">
        <v>1064</v>
      </c>
      <c r="C44" s="195" t="s">
        <v>202</v>
      </c>
      <c r="D44" s="293" t="s">
        <v>202</v>
      </c>
      <c r="E44" s="293" t="s">
        <v>202</v>
      </c>
      <c r="F44" s="284">
        <f t="shared" si="5"/>
        <v>0</v>
      </c>
      <c r="G44" s="293" t="s">
        <v>202</v>
      </c>
      <c r="H44" s="293" t="s">
        <v>202</v>
      </c>
      <c r="I44" s="293" t="s">
        <v>202</v>
      </c>
      <c r="J44" s="293" t="s">
        <v>202</v>
      </c>
      <c r="K44" s="180"/>
    </row>
    <row r="45" spans="1:11" s="175" customFormat="1" ht="30.75" customHeight="1">
      <c r="A45" s="179" t="s">
        <v>54</v>
      </c>
      <c r="B45" s="266">
        <v>1065</v>
      </c>
      <c r="C45" s="195" t="s">
        <v>202</v>
      </c>
      <c r="D45" s="293" t="s">
        <v>202</v>
      </c>
      <c r="E45" s="293" t="s">
        <v>202</v>
      </c>
      <c r="F45" s="284">
        <f t="shared" si="5"/>
        <v>0</v>
      </c>
      <c r="G45" s="293" t="s">
        <v>202</v>
      </c>
      <c r="H45" s="293" t="s">
        <v>202</v>
      </c>
      <c r="I45" s="293" t="s">
        <v>202</v>
      </c>
      <c r="J45" s="293" t="s">
        <v>202</v>
      </c>
      <c r="K45" s="180"/>
    </row>
    <row r="46" spans="1:11" s="175" customFormat="1" ht="30.75" customHeight="1">
      <c r="A46" s="179" t="s">
        <v>70</v>
      </c>
      <c r="B46" s="266">
        <v>1066</v>
      </c>
      <c r="C46" s="195">
        <v>-368</v>
      </c>
      <c r="D46" s="195">
        <v>-240</v>
      </c>
      <c r="E46" s="195">
        <v>-25</v>
      </c>
      <c r="F46" s="195">
        <f t="shared" si="5"/>
        <v>-35</v>
      </c>
      <c r="G46" s="195">
        <v>-10</v>
      </c>
      <c r="H46" s="195">
        <v>-10</v>
      </c>
      <c r="I46" s="195">
        <v>-10</v>
      </c>
      <c r="J46" s="195">
        <v>-5</v>
      </c>
      <c r="K46" s="180"/>
    </row>
    <row r="47" spans="1:11" s="175" customFormat="1" ht="30.75" customHeight="1">
      <c r="A47" s="179" t="s">
        <v>96</v>
      </c>
      <c r="B47" s="266">
        <v>1067</v>
      </c>
      <c r="C47" s="195">
        <v>-34</v>
      </c>
      <c r="D47" s="195">
        <v>-40</v>
      </c>
      <c r="E47" s="195">
        <v>-46</v>
      </c>
      <c r="F47" s="195">
        <f>SUM(G47:J47)</f>
        <v>-48</v>
      </c>
      <c r="G47" s="195">
        <v>-12</v>
      </c>
      <c r="H47" s="195">
        <v>-12</v>
      </c>
      <c r="I47" s="195">
        <v>-12</v>
      </c>
      <c r="J47" s="195">
        <v>-12</v>
      </c>
      <c r="K47" s="180"/>
    </row>
    <row r="48" spans="1:11" s="175" customFormat="1" ht="30.75" customHeight="1">
      <c r="A48" s="176" t="s">
        <v>246</v>
      </c>
      <c r="B48" s="181">
        <v>1070</v>
      </c>
      <c r="C48" s="295">
        <f>SUM(C49:C51)</f>
        <v>1119</v>
      </c>
      <c r="D48" s="285">
        <f t="shared" ref="D48:E48" si="7">SUM(D49:D51)</f>
        <v>880</v>
      </c>
      <c r="E48" s="285">
        <f t="shared" si="7"/>
        <v>820</v>
      </c>
      <c r="F48" s="285">
        <f t="shared" si="5"/>
        <v>920</v>
      </c>
      <c r="G48" s="285">
        <f t="shared" ref="G48:J48" si="8">SUM(G49:G51)</f>
        <v>210</v>
      </c>
      <c r="H48" s="285">
        <f t="shared" si="8"/>
        <v>200</v>
      </c>
      <c r="I48" s="285">
        <f t="shared" si="8"/>
        <v>210</v>
      </c>
      <c r="J48" s="285">
        <f t="shared" si="8"/>
        <v>300</v>
      </c>
      <c r="K48" s="178"/>
    </row>
    <row r="49" spans="1:11" s="175" customFormat="1" ht="30.75" customHeight="1">
      <c r="A49" s="179" t="s">
        <v>149</v>
      </c>
      <c r="B49" s="266">
        <v>1071</v>
      </c>
      <c r="C49" s="195">
        <v>0</v>
      </c>
      <c r="D49" s="272">
        <v>0</v>
      </c>
      <c r="E49" s="272">
        <v>0</v>
      </c>
      <c r="F49" s="284">
        <f t="shared" ref="F49:F56" si="9">SUM(G49:J49)</f>
        <v>0</v>
      </c>
      <c r="G49" s="284">
        <v>0</v>
      </c>
      <c r="H49" s="284">
        <v>0</v>
      </c>
      <c r="I49" s="284">
        <v>0</v>
      </c>
      <c r="J49" s="284">
        <v>0</v>
      </c>
      <c r="K49" s="180"/>
    </row>
    <row r="50" spans="1:11" s="175" customFormat="1" ht="30.75" customHeight="1">
      <c r="A50" s="179" t="s">
        <v>247</v>
      </c>
      <c r="B50" s="266">
        <v>1072</v>
      </c>
      <c r="C50" s="195">
        <v>0</v>
      </c>
      <c r="D50" s="272">
        <v>0</v>
      </c>
      <c r="E50" s="272">
        <v>0</v>
      </c>
      <c r="F50" s="284">
        <f t="shared" si="9"/>
        <v>0</v>
      </c>
      <c r="G50" s="284">
        <v>0</v>
      </c>
      <c r="H50" s="284">
        <v>0</v>
      </c>
      <c r="I50" s="284">
        <v>0</v>
      </c>
      <c r="J50" s="284">
        <v>0</v>
      </c>
      <c r="K50" s="180"/>
    </row>
    <row r="51" spans="1:11" s="175" customFormat="1" ht="30.75" customHeight="1">
      <c r="A51" s="179" t="s">
        <v>248</v>
      </c>
      <c r="B51" s="266">
        <v>1073</v>
      </c>
      <c r="C51" s="195">
        <v>1119</v>
      </c>
      <c r="D51" s="195">
        <v>880</v>
      </c>
      <c r="E51" s="195">
        <v>820</v>
      </c>
      <c r="F51" s="294">
        <f t="shared" si="9"/>
        <v>920</v>
      </c>
      <c r="G51" s="294">
        <v>210</v>
      </c>
      <c r="H51" s="294">
        <v>200</v>
      </c>
      <c r="I51" s="294">
        <v>210</v>
      </c>
      <c r="J51" s="294">
        <v>300</v>
      </c>
      <c r="K51" s="180"/>
    </row>
    <row r="52" spans="1:11" s="175" customFormat="1" ht="30.75" customHeight="1">
      <c r="A52" s="176" t="s">
        <v>72</v>
      </c>
      <c r="B52" s="181">
        <v>1080</v>
      </c>
      <c r="C52" s="292">
        <f>SUM(C53:C58)</f>
        <v>-1698</v>
      </c>
      <c r="D52" s="295">
        <f>SUM(D53:D58)</f>
        <v>-980</v>
      </c>
      <c r="E52" s="295">
        <f>SUM(E53:E58)</f>
        <v>-1376</v>
      </c>
      <c r="F52" s="295">
        <f t="shared" si="5"/>
        <v>-900</v>
      </c>
      <c r="G52" s="295">
        <f>SUM(G53:G58)</f>
        <v>-200</v>
      </c>
      <c r="H52" s="295">
        <f>SUM(H53:H58)</f>
        <v>-200</v>
      </c>
      <c r="I52" s="295">
        <f>SUM(I53:I58)</f>
        <v>-250</v>
      </c>
      <c r="J52" s="295">
        <f>SUM(J53:J58)</f>
        <v>-250</v>
      </c>
      <c r="K52" s="178"/>
    </row>
    <row r="53" spans="1:11" s="175" customFormat="1" ht="30.75" customHeight="1">
      <c r="A53" s="179" t="s">
        <v>149</v>
      </c>
      <c r="B53" s="266">
        <v>1081</v>
      </c>
      <c r="C53" s="195">
        <v>0</v>
      </c>
      <c r="D53" s="195">
        <v>0</v>
      </c>
      <c r="E53" s="195">
        <v>0</v>
      </c>
      <c r="F53" s="284">
        <f t="shared" si="9"/>
        <v>0</v>
      </c>
      <c r="G53" s="195" t="s">
        <v>202</v>
      </c>
      <c r="H53" s="296" t="s">
        <v>202</v>
      </c>
      <c r="I53" s="195" t="s">
        <v>202</v>
      </c>
      <c r="J53" s="195" t="s">
        <v>202</v>
      </c>
      <c r="K53" s="180"/>
    </row>
    <row r="54" spans="1:11" s="175" customFormat="1" ht="30.75" customHeight="1">
      <c r="A54" s="179" t="s">
        <v>459</v>
      </c>
      <c r="B54" s="266">
        <v>1082</v>
      </c>
      <c r="C54" s="195">
        <v>-85</v>
      </c>
      <c r="D54" s="195">
        <v>-68</v>
      </c>
      <c r="E54" s="195">
        <v>-6</v>
      </c>
      <c r="F54" s="195">
        <f t="shared" si="9"/>
        <v>0</v>
      </c>
      <c r="G54" s="195">
        <v>0</v>
      </c>
      <c r="H54" s="296">
        <v>0</v>
      </c>
      <c r="I54" s="195">
        <v>0</v>
      </c>
      <c r="J54" s="195">
        <v>0</v>
      </c>
      <c r="K54" s="180"/>
    </row>
    <row r="55" spans="1:11" s="175" customFormat="1" ht="30.75" customHeight="1">
      <c r="A55" s="179" t="s">
        <v>61</v>
      </c>
      <c r="B55" s="266">
        <v>1083</v>
      </c>
      <c r="C55" s="195" t="s">
        <v>202</v>
      </c>
      <c r="D55" s="195" t="s">
        <v>202</v>
      </c>
      <c r="E55" s="195" t="s">
        <v>202</v>
      </c>
      <c r="F55" s="284">
        <f t="shared" si="9"/>
        <v>0</v>
      </c>
      <c r="G55" s="195" t="s">
        <v>202</v>
      </c>
      <c r="H55" s="296" t="s">
        <v>202</v>
      </c>
      <c r="I55" s="195" t="s">
        <v>202</v>
      </c>
      <c r="J55" s="195" t="s">
        <v>202</v>
      </c>
      <c r="K55" s="180"/>
    </row>
    <row r="56" spans="1:11" s="175" customFormat="1" ht="30.75" customHeight="1">
      <c r="A56" s="179" t="s">
        <v>45</v>
      </c>
      <c r="B56" s="266">
        <v>1084</v>
      </c>
      <c r="C56" s="195" t="s">
        <v>202</v>
      </c>
      <c r="D56" s="195" t="s">
        <v>202</v>
      </c>
      <c r="E56" s="195" t="s">
        <v>202</v>
      </c>
      <c r="F56" s="284">
        <f t="shared" si="9"/>
        <v>0</v>
      </c>
      <c r="G56" s="195" t="s">
        <v>202</v>
      </c>
      <c r="H56" s="296" t="s">
        <v>202</v>
      </c>
      <c r="I56" s="195" t="s">
        <v>202</v>
      </c>
      <c r="J56" s="195" t="s">
        <v>202</v>
      </c>
      <c r="K56" s="180"/>
    </row>
    <row r="57" spans="1:11" s="175" customFormat="1" ht="30.75" customHeight="1">
      <c r="A57" s="179" t="s">
        <v>53</v>
      </c>
      <c r="B57" s="266">
        <v>1085</v>
      </c>
      <c r="C57" s="195" t="s">
        <v>202</v>
      </c>
      <c r="D57" s="195" t="s">
        <v>202</v>
      </c>
      <c r="E57" s="195" t="s">
        <v>202</v>
      </c>
      <c r="F57" s="284">
        <f t="shared" si="5"/>
        <v>0</v>
      </c>
      <c r="G57" s="195" t="s">
        <v>202</v>
      </c>
      <c r="H57" s="296" t="s">
        <v>202</v>
      </c>
      <c r="I57" s="195" t="s">
        <v>202</v>
      </c>
      <c r="J57" s="195" t="s">
        <v>202</v>
      </c>
      <c r="K57" s="180"/>
    </row>
    <row r="58" spans="1:11" s="175" customFormat="1" ht="30.75" customHeight="1">
      <c r="A58" s="179" t="s">
        <v>162</v>
      </c>
      <c r="B58" s="266">
        <v>1086</v>
      </c>
      <c r="C58" s="195">
        <v>-1613</v>
      </c>
      <c r="D58" s="195">
        <v>-912</v>
      </c>
      <c r="E58" s="195">
        <v>-1370</v>
      </c>
      <c r="F58" s="195">
        <f t="shared" si="5"/>
        <v>-900</v>
      </c>
      <c r="G58" s="195">
        <v>-200</v>
      </c>
      <c r="H58" s="195">
        <v>-200</v>
      </c>
      <c r="I58" s="195">
        <v>-250</v>
      </c>
      <c r="J58" s="195">
        <v>-250</v>
      </c>
      <c r="K58" s="180"/>
    </row>
    <row r="59" spans="1:11" s="291" customFormat="1" ht="29.25" customHeight="1">
      <c r="A59" s="176" t="s">
        <v>4</v>
      </c>
      <c r="B59" s="177">
        <v>1100</v>
      </c>
      <c r="C59" s="295">
        <f>SUM(C18,C19,C40,C48,C52)</f>
        <v>1205</v>
      </c>
      <c r="D59" s="269">
        <f t="shared" ref="D59:E59" si="10">SUM(D18,D19,D40,D48,D52)</f>
        <v>661</v>
      </c>
      <c r="E59" s="269">
        <f t="shared" si="10"/>
        <v>820</v>
      </c>
      <c r="F59" s="295">
        <f t="shared" ref="F59:J59" si="11">SUM(F18,F19,F40,F48,F52)</f>
        <v>671</v>
      </c>
      <c r="G59" s="295">
        <f t="shared" si="11"/>
        <v>216</v>
      </c>
      <c r="H59" s="295">
        <f t="shared" si="11"/>
        <v>229</v>
      </c>
      <c r="I59" s="295">
        <f t="shared" si="11"/>
        <v>117</v>
      </c>
      <c r="J59" s="295">
        <f t="shared" si="11"/>
        <v>109</v>
      </c>
      <c r="K59" s="178"/>
    </row>
    <row r="60" spans="1:11" s="175" customFormat="1" ht="39" customHeight="1">
      <c r="A60" s="444" t="s">
        <v>685</v>
      </c>
      <c r="B60" s="266">
        <v>1110</v>
      </c>
      <c r="C60" s="195">
        <v>471</v>
      </c>
      <c r="D60" s="195">
        <v>385</v>
      </c>
      <c r="E60" s="195">
        <v>50</v>
      </c>
      <c r="F60" s="294">
        <f t="shared" ref="F60" si="12">SUM(G60:J60)</f>
        <v>176</v>
      </c>
      <c r="G60" s="294">
        <v>44</v>
      </c>
      <c r="H60" s="294">
        <v>44</v>
      </c>
      <c r="I60" s="294">
        <v>44</v>
      </c>
      <c r="J60" s="294">
        <v>44</v>
      </c>
      <c r="K60" s="180"/>
    </row>
    <row r="61" spans="1:11" s="175" customFormat="1" ht="42.75" customHeight="1">
      <c r="A61" s="444" t="s">
        <v>686</v>
      </c>
      <c r="B61" s="266">
        <v>1120</v>
      </c>
      <c r="C61" s="195">
        <v>0</v>
      </c>
      <c r="D61" s="293" t="s">
        <v>202</v>
      </c>
      <c r="E61" s="195">
        <v>-42</v>
      </c>
      <c r="F61" s="284">
        <f>SUM(G61:J61)</f>
        <v>0</v>
      </c>
      <c r="G61" s="297" t="s">
        <v>202</v>
      </c>
      <c r="H61" s="297" t="s">
        <v>202</v>
      </c>
      <c r="I61" s="297" t="s">
        <v>202</v>
      </c>
      <c r="J61" s="297" t="s">
        <v>202</v>
      </c>
      <c r="K61" s="180"/>
    </row>
    <row r="62" spans="1:11" s="175" customFormat="1" ht="30.75" customHeight="1">
      <c r="A62" s="176" t="s">
        <v>457</v>
      </c>
      <c r="B62" s="181">
        <v>1130</v>
      </c>
      <c r="C62" s="295">
        <v>7</v>
      </c>
      <c r="D62" s="195">
        <v>0</v>
      </c>
      <c r="E62" s="195">
        <v>0</v>
      </c>
      <c r="F62" s="298">
        <f t="shared" si="5"/>
        <v>0</v>
      </c>
      <c r="G62" s="298"/>
      <c r="H62" s="298"/>
      <c r="I62" s="298"/>
      <c r="J62" s="298"/>
      <c r="K62" s="178"/>
    </row>
    <row r="63" spans="1:11" s="175" customFormat="1" ht="30.75" customHeight="1">
      <c r="A63" s="176" t="s">
        <v>90</v>
      </c>
      <c r="B63" s="181">
        <v>1140</v>
      </c>
      <c r="C63" s="295">
        <v>-169</v>
      </c>
      <c r="D63" s="295">
        <v>-251</v>
      </c>
      <c r="E63" s="295">
        <v>-270</v>
      </c>
      <c r="F63" s="197">
        <f>SUM(G63:J63)</f>
        <v>-313</v>
      </c>
      <c r="G63" s="197">
        <v>-87</v>
      </c>
      <c r="H63" s="197">
        <v>-82</v>
      </c>
      <c r="I63" s="197">
        <v>-75</v>
      </c>
      <c r="J63" s="197">
        <v>-69</v>
      </c>
      <c r="K63" s="178"/>
    </row>
    <row r="64" spans="1:11" s="175" customFormat="1" ht="30.75" customHeight="1">
      <c r="A64" s="176" t="s">
        <v>208</v>
      </c>
      <c r="B64" s="181">
        <v>1150</v>
      </c>
      <c r="C64" s="295">
        <f>SUM(C65:C66)</f>
        <v>123</v>
      </c>
      <c r="D64" s="295">
        <f>SUM(D65:D66)</f>
        <v>60</v>
      </c>
      <c r="E64" s="285">
        <f t="shared" ref="E64" si="13">SUM(E65:E66)</f>
        <v>314</v>
      </c>
      <c r="F64" s="285">
        <f t="shared" si="5"/>
        <v>280</v>
      </c>
      <c r="G64" s="285">
        <f t="shared" ref="G64:J64" si="14">SUM(G65:G66)</f>
        <v>70</v>
      </c>
      <c r="H64" s="285">
        <f t="shared" si="14"/>
        <v>70</v>
      </c>
      <c r="I64" s="285">
        <f t="shared" si="14"/>
        <v>70</v>
      </c>
      <c r="J64" s="285">
        <f t="shared" si="14"/>
        <v>70</v>
      </c>
      <c r="K64" s="178"/>
    </row>
    <row r="65" spans="1:11" s="175" customFormat="1" ht="30.75" customHeight="1">
      <c r="A65" s="179" t="s">
        <v>149</v>
      </c>
      <c r="B65" s="266">
        <v>1151</v>
      </c>
      <c r="C65" s="195"/>
      <c r="D65" s="294"/>
      <c r="E65" s="294"/>
      <c r="F65" s="284">
        <f t="shared" si="5"/>
        <v>0</v>
      </c>
      <c r="G65" s="284"/>
      <c r="H65" s="284"/>
      <c r="I65" s="284"/>
      <c r="J65" s="284"/>
      <c r="K65" s="180"/>
    </row>
    <row r="66" spans="1:11" s="175" customFormat="1" ht="30.75" customHeight="1">
      <c r="A66" s="179" t="s">
        <v>249</v>
      </c>
      <c r="B66" s="266">
        <v>1152</v>
      </c>
      <c r="C66" s="195">
        <v>123</v>
      </c>
      <c r="D66" s="294">
        <v>60</v>
      </c>
      <c r="E66" s="294">
        <v>314</v>
      </c>
      <c r="F66" s="294">
        <f t="shared" si="5"/>
        <v>280</v>
      </c>
      <c r="G66" s="294">
        <v>70</v>
      </c>
      <c r="H66" s="294">
        <v>70</v>
      </c>
      <c r="I66" s="294">
        <v>70</v>
      </c>
      <c r="J66" s="294">
        <v>70</v>
      </c>
      <c r="K66" s="180"/>
    </row>
    <row r="67" spans="1:11" s="175" customFormat="1" ht="30.75" customHeight="1">
      <c r="A67" s="176" t="s">
        <v>250</v>
      </c>
      <c r="B67" s="181">
        <v>1160</v>
      </c>
      <c r="C67" s="100">
        <f>SUM(C68:C69)</f>
        <v>0</v>
      </c>
      <c r="D67" s="272">
        <f t="shared" ref="D67:E67" si="15">SUM(D68:D69)</f>
        <v>0</v>
      </c>
      <c r="E67" s="295">
        <f t="shared" si="15"/>
        <v>-26</v>
      </c>
      <c r="F67" s="298">
        <f t="shared" si="5"/>
        <v>0</v>
      </c>
      <c r="G67" s="298">
        <f t="shared" ref="G67:J67" si="16">SUM(G68:G69)</f>
        <v>0</v>
      </c>
      <c r="H67" s="298">
        <f t="shared" si="16"/>
        <v>0</v>
      </c>
      <c r="I67" s="298">
        <f t="shared" si="16"/>
        <v>0</v>
      </c>
      <c r="J67" s="298">
        <f t="shared" si="16"/>
        <v>0</v>
      </c>
      <c r="K67" s="178"/>
    </row>
    <row r="68" spans="1:11" s="175" customFormat="1" ht="30.75" customHeight="1">
      <c r="A68" s="179" t="s">
        <v>149</v>
      </c>
      <c r="B68" s="266">
        <v>1161</v>
      </c>
      <c r="C68" s="195" t="s">
        <v>202</v>
      </c>
      <c r="D68" s="293" t="s">
        <v>202</v>
      </c>
      <c r="E68" s="293" t="s">
        <v>202</v>
      </c>
      <c r="F68" s="284">
        <f>SUM(G68:J68)</f>
        <v>0</v>
      </c>
      <c r="G68" s="297" t="s">
        <v>202</v>
      </c>
      <c r="H68" s="297" t="s">
        <v>202</v>
      </c>
      <c r="I68" s="297" t="s">
        <v>202</v>
      </c>
      <c r="J68" s="297" t="s">
        <v>202</v>
      </c>
      <c r="K68" s="180"/>
    </row>
    <row r="69" spans="1:11" s="175" customFormat="1" ht="30.75" customHeight="1">
      <c r="A69" s="179" t="s">
        <v>95</v>
      </c>
      <c r="B69" s="266">
        <v>1162</v>
      </c>
      <c r="C69" s="195" t="s">
        <v>202</v>
      </c>
      <c r="D69" s="293" t="s">
        <v>202</v>
      </c>
      <c r="E69" s="195">
        <v>-26</v>
      </c>
      <c r="F69" s="284">
        <f>SUM(G69:J69)</f>
        <v>0</v>
      </c>
      <c r="G69" s="297" t="s">
        <v>202</v>
      </c>
      <c r="H69" s="297" t="s">
        <v>202</v>
      </c>
      <c r="I69" s="297" t="s">
        <v>202</v>
      </c>
      <c r="J69" s="297" t="s">
        <v>202</v>
      </c>
      <c r="K69" s="180"/>
    </row>
    <row r="70" spans="1:11" s="291" customFormat="1" ht="29.25" customHeight="1">
      <c r="A70" s="176" t="s">
        <v>79</v>
      </c>
      <c r="B70" s="177">
        <v>1170</v>
      </c>
      <c r="C70" s="368">
        <f>SUM(C59,C60,C61,C62,C63,C64,C67)</f>
        <v>1637</v>
      </c>
      <c r="D70" s="285">
        <f t="shared" ref="D70:E70" si="17">SUM(D59,D60,D61,D62,D63,D64,D67)</f>
        <v>855</v>
      </c>
      <c r="E70" s="285">
        <f t="shared" si="17"/>
        <v>846</v>
      </c>
      <c r="F70" s="439">
        <f t="shared" ref="F70:J70" si="18">SUM(F59,F60,F61,F62,F63,F64,F67)</f>
        <v>814</v>
      </c>
      <c r="G70" s="439">
        <f t="shared" si="18"/>
        <v>243</v>
      </c>
      <c r="H70" s="439">
        <f t="shared" si="18"/>
        <v>261</v>
      </c>
      <c r="I70" s="285">
        <f t="shared" si="18"/>
        <v>156</v>
      </c>
      <c r="J70" s="285">
        <f t="shared" si="18"/>
        <v>154</v>
      </c>
      <c r="K70" s="178"/>
    </row>
    <row r="71" spans="1:11" s="175" customFormat="1" ht="30.75" customHeight="1">
      <c r="A71" s="179" t="s">
        <v>211</v>
      </c>
      <c r="B71" s="266">
        <v>1180</v>
      </c>
      <c r="C71" s="195">
        <v>-303</v>
      </c>
      <c r="D71" s="195">
        <v>-154</v>
      </c>
      <c r="E71" s="195">
        <v>-165</v>
      </c>
      <c r="F71" s="196">
        <f t="shared" si="5"/>
        <v>-147</v>
      </c>
      <c r="G71" s="196">
        <v>-44</v>
      </c>
      <c r="H71" s="196">
        <v>-47</v>
      </c>
      <c r="I71" s="195">
        <v>-28</v>
      </c>
      <c r="J71" s="195">
        <v>-28</v>
      </c>
      <c r="K71" s="180"/>
    </row>
    <row r="72" spans="1:11" s="175" customFormat="1" ht="30.75" customHeight="1">
      <c r="A72" s="179" t="s">
        <v>212</v>
      </c>
      <c r="B72" s="266">
        <v>1181</v>
      </c>
      <c r="C72" s="194"/>
      <c r="D72" s="272"/>
      <c r="E72" s="272"/>
      <c r="F72" s="284">
        <f t="shared" si="5"/>
        <v>0</v>
      </c>
      <c r="G72" s="284"/>
      <c r="H72" s="284"/>
      <c r="I72" s="284"/>
      <c r="J72" s="284"/>
      <c r="K72" s="180"/>
    </row>
    <row r="73" spans="1:11" s="175" customFormat="1" ht="30.75" customHeight="1">
      <c r="A73" s="179" t="s">
        <v>213</v>
      </c>
      <c r="B73" s="266">
        <v>1190</v>
      </c>
      <c r="C73" s="194"/>
      <c r="D73" s="272"/>
      <c r="E73" s="272"/>
      <c r="F73" s="284">
        <f>SUM(G73:J73)</f>
        <v>0</v>
      </c>
      <c r="G73" s="284"/>
      <c r="H73" s="284"/>
      <c r="I73" s="284"/>
      <c r="J73" s="284"/>
      <c r="K73" s="180"/>
    </row>
    <row r="74" spans="1:11" s="175" customFormat="1" ht="30.75" customHeight="1">
      <c r="A74" s="179" t="s">
        <v>214</v>
      </c>
      <c r="B74" s="266">
        <v>1191</v>
      </c>
      <c r="C74" s="195" t="s">
        <v>202</v>
      </c>
      <c r="D74" s="293" t="s">
        <v>202</v>
      </c>
      <c r="E74" s="293" t="s">
        <v>202</v>
      </c>
      <c r="F74" s="284">
        <f>SUM(G74:J74)</f>
        <v>0</v>
      </c>
      <c r="G74" s="297" t="s">
        <v>202</v>
      </c>
      <c r="H74" s="297" t="s">
        <v>202</v>
      </c>
      <c r="I74" s="297" t="s">
        <v>202</v>
      </c>
      <c r="J74" s="297" t="s">
        <v>202</v>
      </c>
      <c r="K74" s="180"/>
    </row>
    <row r="75" spans="1:11" s="175" customFormat="1" ht="30.75" customHeight="1">
      <c r="A75" s="176" t="s">
        <v>295</v>
      </c>
      <c r="B75" s="181">
        <v>1200</v>
      </c>
      <c r="C75" s="197">
        <f>SUM(C70,C71,C72,C73,C74)</f>
        <v>1334</v>
      </c>
      <c r="D75" s="285">
        <f t="shared" ref="D75:E75" si="19">SUM(D70,D71,D72,D73,D74)</f>
        <v>701</v>
      </c>
      <c r="E75" s="285">
        <f t="shared" si="19"/>
        <v>681</v>
      </c>
      <c r="F75" s="439">
        <f t="shared" ref="F75:J75" si="20">SUM(F70,F71,F72,F73,F74)</f>
        <v>667</v>
      </c>
      <c r="G75" s="439">
        <f t="shared" si="20"/>
        <v>199</v>
      </c>
      <c r="H75" s="439">
        <f t="shared" si="20"/>
        <v>214</v>
      </c>
      <c r="I75" s="285">
        <f t="shared" si="20"/>
        <v>128</v>
      </c>
      <c r="J75" s="285">
        <f t="shared" si="20"/>
        <v>126</v>
      </c>
      <c r="K75" s="178"/>
    </row>
    <row r="76" spans="1:11" s="175" customFormat="1" ht="30.75" customHeight="1">
      <c r="A76" s="179" t="s">
        <v>23</v>
      </c>
      <c r="B76" s="266">
        <v>1201</v>
      </c>
      <c r="C76" s="194">
        <v>1334</v>
      </c>
      <c r="D76" s="294">
        <v>701</v>
      </c>
      <c r="E76" s="294">
        <v>681</v>
      </c>
      <c r="F76" s="440">
        <f>SUM(G76:J76)</f>
        <v>667</v>
      </c>
      <c r="G76" s="440">
        <v>199</v>
      </c>
      <c r="H76" s="440">
        <v>214</v>
      </c>
      <c r="I76" s="294">
        <v>128</v>
      </c>
      <c r="J76" s="294">
        <v>126</v>
      </c>
      <c r="K76" s="180"/>
    </row>
    <row r="77" spans="1:11" s="175" customFormat="1" ht="30.75" customHeight="1">
      <c r="A77" s="179" t="s">
        <v>24</v>
      </c>
      <c r="B77" s="266">
        <v>1202</v>
      </c>
      <c r="C77" s="195" t="s">
        <v>202</v>
      </c>
      <c r="D77" s="293" t="s">
        <v>202</v>
      </c>
      <c r="E77" s="293" t="s">
        <v>202</v>
      </c>
      <c r="F77" s="284">
        <f>SUM(G77:J77)</f>
        <v>0</v>
      </c>
      <c r="G77" s="297" t="s">
        <v>202</v>
      </c>
      <c r="H77" s="297" t="s">
        <v>202</v>
      </c>
      <c r="I77" s="297" t="s">
        <v>202</v>
      </c>
      <c r="J77" s="297" t="s">
        <v>202</v>
      </c>
      <c r="K77" s="180"/>
    </row>
    <row r="78" spans="1:11" s="175" customFormat="1" ht="30.75" customHeight="1">
      <c r="A78" s="176" t="s">
        <v>18</v>
      </c>
      <c r="B78" s="181">
        <v>1210</v>
      </c>
      <c r="C78" s="295">
        <f>SUM(C8,C48,C60,C62,C64,C72,C73)</f>
        <v>44049</v>
      </c>
      <c r="D78" s="269">
        <f t="shared" ref="D78:E78" si="21">SUM(D8,D48,D60,D62,D64,D72,D73)</f>
        <v>43785</v>
      </c>
      <c r="E78" s="269">
        <f t="shared" si="21"/>
        <v>52984</v>
      </c>
      <c r="F78" s="285">
        <f t="shared" ref="F78:J78" si="22">SUM(F8,F48,F60,F62,F64,F72,F73)</f>
        <v>55233</v>
      </c>
      <c r="G78" s="285">
        <f t="shared" si="22"/>
        <v>13347</v>
      </c>
      <c r="H78" s="285">
        <f t="shared" si="22"/>
        <v>13442</v>
      </c>
      <c r="I78" s="285">
        <f t="shared" si="22"/>
        <v>13605</v>
      </c>
      <c r="J78" s="285">
        <f t="shared" si="22"/>
        <v>14839</v>
      </c>
      <c r="K78" s="178"/>
    </row>
    <row r="79" spans="1:11" s="175" customFormat="1" ht="30.75" customHeight="1">
      <c r="A79" s="176" t="s">
        <v>93</v>
      </c>
      <c r="B79" s="181">
        <v>1220</v>
      </c>
      <c r="C79" s="295">
        <f>SUM(C9,C19,C40,C52,C61,C63,C67,C71,C74)</f>
        <v>-42715</v>
      </c>
      <c r="D79" s="269">
        <f t="shared" ref="D79:E79" si="23">SUM(D9,D19,D40,D52,D61,D63,D67,D71,D74)</f>
        <v>-43084</v>
      </c>
      <c r="E79" s="269">
        <f t="shared" si="23"/>
        <v>-52303</v>
      </c>
      <c r="F79" s="269">
        <f t="shared" ref="F79:J79" si="24">SUM(F9,F19,F40,F52,F61,F63,F67,F71,F74)</f>
        <v>-54566</v>
      </c>
      <c r="G79" s="269">
        <f t="shared" si="24"/>
        <v>-13148</v>
      </c>
      <c r="H79" s="269">
        <f t="shared" si="24"/>
        <v>-13228</v>
      </c>
      <c r="I79" s="269">
        <f t="shared" si="24"/>
        <v>-13477</v>
      </c>
      <c r="J79" s="269">
        <f t="shared" si="24"/>
        <v>-14713</v>
      </c>
      <c r="K79" s="178"/>
    </row>
    <row r="80" spans="1:11" s="175" customFormat="1" ht="30.75" customHeight="1">
      <c r="A80" s="179" t="s">
        <v>163</v>
      </c>
      <c r="B80" s="266">
        <v>1230</v>
      </c>
      <c r="C80" s="270"/>
      <c r="D80" s="270"/>
      <c r="E80" s="270"/>
      <c r="F80" s="284">
        <f>SUM(G80:J80)</f>
        <v>0</v>
      </c>
      <c r="G80" s="284"/>
      <c r="H80" s="284"/>
      <c r="I80" s="284"/>
      <c r="J80" s="284"/>
      <c r="K80" s="180"/>
    </row>
    <row r="81" spans="1:11" s="175" customFormat="1" ht="30.75" customHeight="1">
      <c r="A81" s="176" t="s">
        <v>118</v>
      </c>
      <c r="B81" s="181"/>
      <c r="C81" s="298"/>
      <c r="D81" s="269"/>
      <c r="E81" s="269"/>
      <c r="F81" s="298"/>
      <c r="G81" s="298"/>
      <c r="H81" s="298"/>
      <c r="I81" s="298"/>
      <c r="J81" s="298"/>
      <c r="K81" s="178"/>
    </row>
    <row r="82" spans="1:11" s="175" customFormat="1" ht="30.75" customHeight="1">
      <c r="A82" s="179" t="s">
        <v>251</v>
      </c>
      <c r="B82" s="266">
        <v>1300</v>
      </c>
      <c r="C82" s="193">
        <f>C59</f>
        <v>1205</v>
      </c>
      <c r="D82" s="270">
        <f>D59</f>
        <v>661</v>
      </c>
      <c r="E82" s="270">
        <f>E59</f>
        <v>820</v>
      </c>
      <c r="F82" s="270">
        <f t="shared" ref="F82:F87" si="25">SUM(G82:J82)</f>
        <v>671</v>
      </c>
      <c r="G82" s="270">
        <f>G59</f>
        <v>216</v>
      </c>
      <c r="H82" s="270">
        <f>H59</f>
        <v>229</v>
      </c>
      <c r="I82" s="270">
        <f>I59</f>
        <v>117</v>
      </c>
      <c r="J82" s="270">
        <f>J59</f>
        <v>109</v>
      </c>
      <c r="K82" s="180"/>
    </row>
    <row r="83" spans="1:11" s="175" customFormat="1" ht="30.75" customHeight="1">
      <c r="A83" s="179" t="s">
        <v>276</v>
      </c>
      <c r="B83" s="266">
        <v>1301</v>
      </c>
      <c r="C83" s="194">
        <f>C93</f>
        <v>2578</v>
      </c>
      <c r="D83" s="270">
        <f>D93</f>
        <v>2266</v>
      </c>
      <c r="E83" s="270">
        <f>E93</f>
        <v>2660</v>
      </c>
      <c r="F83" s="270">
        <f t="shared" si="25"/>
        <v>2728</v>
      </c>
      <c r="G83" s="270">
        <f>G93</f>
        <v>682</v>
      </c>
      <c r="H83" s="270">
        <f>H93</f>
        <v>682</v>
      </c>
      <c r="I83" s="270">
        <f>I93</f>
        <v>682</v>
      </c>
      <c r="J83" s="270">
        <f>J93</f>
        <v>682</v>
      </c>
      <c r="K83" s="180"/>
    </row>
    <row r="84" spans="1:11" s="175" customFormat="1" ht="30.75" customHeight="1">
      <c r="A84" s="179" t="s">
        <v>277</v>
      </c>
      <c r="B84" s="266">
        <v>1302</v>
      </c>
      <c r="C84" s="194">
        <f>C49</f>
        <v>0</v>
      </c>
      <c r="D84" s="270">
        <f t="shared" ref="D84:E84" si="26">D49</f>
        <v>0</v>
      </c>
      <c r="E84" s="270">
        <f t="shared" si="26"/>
        <v>0</v>
      </c>
      <c r="F84" s="284">
        <f t="shared" si="25"/>
        <v>0</v>
      </c>
      <c r="G84" s="284">
        <f t="shared" ref="G84:J84" si="27">G49</f>
        <v>0</v>
      </c>
      <c r="H84" s="284">
        <f t="shared" si="27"/>
        <v>0</v>
      </c>
      <c r="I84" s="284">
        <f t="shared" si="27"/>
        <v>0</v>
      </c>
      <c r="J84" s="284">
        <f t="shared" si="27"/>
        <v>0</v>
      </c>
      <c r="K84" s="180"/>
    </row>
    <row r="85" spans="1:11" s="175" customFormat="1" ht="30.75" customHeight="1">
      <c r="A85" s="179" t="s">
        <v>278</v>
      </c>
      <c r="B85" s="266">
        <v>1303</v>
      </c>
      <c r="C85" s="194">
        <f>C53</f>
        <v>0</v>
      </c>
      <c r="D85" s="270">
        <f t="shared" ref="D85:E85" si="28">D53</f>
        <v>0</v>
      </c>
      <c r="E85" s="270">
        <f t="shared" si="28"/>
        <v>0</v>
      </c>
      <c r="F85" s="284">
        <f t="shared" si="25"/>
        <v>0</v>
      </c>
      <c r="G85" s="284">
        <v>0</v>
      </c>
      <c r="H85" s="284">
        <v>0</v>
      </c>
      <c r="I85" s="284">
        <v>0</v>
      </c>
      <c r="J85" s="284">
        <v>0</v>
      </c>
      <c r="K85" s="180"/>
    </row>
    <row r="86" spans="1:11" s="175" customFormat="1" ht="30.75" customHeight="1">
      <c r="A86" s="179" t="s">
        <v>279</v>
      </c>
      <c r="B86" s="266">
        <v>1304</v>
      </c>
      <c r="C86" s="194">
        <f>C50</f>
        <v>0</v>
      </c>
      <c r="D86" s="270">
        <f t="shared" ref="D86:E86" si="29">D50</f>
        <v>0</v>
      </c>
      <c r="E86" s="270">
        <f t="shared" si="29"/>
        <v>0</v>
      </c>
      <c r="F86" s="284">
        <f t="shared" si="25"/>
        <v>0</v>
      </c>
      <c r="G86" s="284">
        <f t="shared" ref="G86:J86" si="30">G50</f>
        <v>0</v>
      </c>
      <c r="H86" s="284">
        <f t="shared" si="30"/>
        <v>0</v>
      </c>
      <c r="I86" s="284">
        <f t="shared" si="30"/>
        <v>0</v>
      </c>
      <c r="J86" s="284">
        <f t="shared" si="30"/>
        <v>0</v>
      </c>
      <c r="K86" s="180"/>
    </row>
    <row r="87" spans="1:11" s="175" customFormat="1" ht="30.75" customHeight="1">
      <c r="A87" s="179" t="s">
        <v>280</v>
      </c>
      <c r="B87" s="266">
        <v>1305</v>
      </c>
      <c r="C87" s="194">
        <f>C54</f>
        <v>-85</v>
      </c>
      <c r="D87" s="270">
        <f>D54</f>
        <v>-68</v>
      </c>
      <c r="E87" s="270">
        <f>E54</f>
        <v>-6</v>
      </c>
      <c r="F87" s="270">
        <f t="shared" si="25"/>
        <v>0</v>
      </c>
      <c r="G87" s="270">
        <f>G54</f>
        <v>0</v>
      </c>
      <c r="H87" s="270">
        <f>H54</f>
        <v>0</v>
      </c>
      <c r="I87" s="270">
        <f>I54</f>
        <v>0</v>
      </c>
      <c r="J87" s="270">
        <f>J54</f>
        <v>0</v>
      </c>
      <c r="K87" s="180"/>
    </row>
    <row r="88" spans="1:11" s="175" customFormat="1" ht="30.75" customHeight="1">
      <c r="A88" s="176" t="s">
        <v>108</v>
      </c>
      <c r="B88" s="181">
        <v>1310</v>
      </c>
      <c r="C88" s="295">
        <f>C82+C83-C84-C85-C86-C87</f>
        <v>3868</v>
      </c>
      <c r="D88" s="295">
        <f>D82+D83-D84-D85-D86-D87</f>
        <v>2995</v>
      </c>
      <c r="E88" s="295">
        <f>E82+E83-E84-E85-E86-E87</f>
        <v>3486</v>
      </c>
      <c r="F88" s="269">
        <f t="shared" ref="F88:J88" si="31">F82+F83-F84-F85-F86-F87</f>
        <v>3399</v>
      </c>
      <c r="G88" s="385">
        <f t="shared" si="31"/>
        <v>898</v>
      </c>
      <c r="H88" s="269">
        <f t="shared" si="31"/>
        <v>911</v>
      </c>
      <c r="I88" s="269">
        <f t="shared" si="31"/>
        <v>799</v>
      </c>
      <c r="J88" s="269">
        <f t="shared" si="31"/>
        <v>791</v>
      </c>
      <c r="K88" s="178"/>
    </row>
    <row r="89" spans="1:11" s="175" customFormat="1" ht="30.75" customHeight="1">
      <c r="A89" s="176" t="s">
        <v>157</v>
      </c>
      <c r="B89" s="181"/>
      <c r="C89" s="194"/>
      <c r="D89" s="269"/>
      <c r="E89" s="269"/>
      <c r="F89" s="298"/>
      <c r="G89" s="298"/>
      <c r="H89" s="298"/>
      <c r="I89" s="298"/>
      <c r="J89" s="298"/>
      <c r="K89" s="178"/>
    </row>
    <row r="90" spans="1:11" s="175" customFormat="1" ht="30.75" customHeight="1">
      <c r="A90" s="179" t="s">
        <v>363</v>
      </c>
      <c r="B90" s="266">
        <v>1400</v>
      </c>
      <c r="C90" s="194">
        <v>11454</v>
      </c>
      <c r="D90" s="333">
        <v>7909</v>
      </c>
      <c r="E90" s="333">
        <v>13000</v>
      </c>
      <c r="F90" s="270">
        <f t="shared" ref="F90:F95" si="32">SUM(G90:J90)</f>
        <v>12784</v>
      </c>
      <c r="G90" s="333">
        <v>3098</v>
      </c>
      <c r="H90" s="333">
        <v>3183</v>
      </c>
      <c r="I90" s="333">
        <v>3133</v>
      </c>
      <c r="J90" s="333">
        <v>3370</v>
      </c>
      <c r="K90" s="180"/>
    </row>
    <row r="91" spans="1:11" s="175" customFormat="1" ht="30.75" customHeight="1">
      <c r="A91" s="179" t="s">
        <v>5</v>
      </c>
      <c r="B91" s="266">
        <v>1410</v>
      </c>
      <c r="C91" s="194">
        <v>21089</v>
      </c>
      <c r="D91" s="194">
        <v>24876</v>
      </c>
      <c r="E91" s="194">
        <v>27410</v>
      </c>
      <c r="F91" s="194">
        <f t="shared" si="32"/>
        <v>29605</v>
      </c>
      <c r="G91" s="194">
        <v>7065</v>
      </c>
      <c r="H91" s="194">
        <v>7065</v>
      </c>
      <c r="I91" s="194">
        <v>7325</v>
      </c>
      <c r="J91" s="194">
        <v>8150</v>
      </c>
      <c r="K91" s="180"/>
    </row>
    <row r="92" spans="1:11" s="175" customFormat="1" ht="30.75" customHeight="1">
      <c r="A92" s="179" t="s">
        <v>6</v>
      </c>
      <c r="B92" s="266">
        <v>1420</v>
      </c>
      <c r="C92" s="194">
        <v>4466</v>
      </c>
      <c r="D92" s="194">
        <v>5122</v>
      </c>
      <c r="E92" s="194">
        <v>5735</v>
      </c>
      <c r="F92" s="194">
        <f t="shared" si="32"/>
        <v>6162</v>
      </c>
      <c r="G92" s="194">
        <v>1473</v>
      </c>
      <c r="H92" s="194">
        <v>1468</v>
      </c>
      <c r="I92" s="194">
        <v>1524</v>
      </c>
      <c r="J92" s="194">
        <v>1697</v>
      </c>
      <c r="K92" s="180"/>
    </row>
    <row r="93" spans="1:11" s="175" customFormat="1" ht="30.75" customHeight="1">
      <c r="A93" s="179" t="s">
        <v>7</v>
      </c>
      <c r="B93" s="266">
        <v>1430</v>
      </c>
      <c r="C93" s="194">
        <v>2578</v>
      </c>
      <c r="D93" s="194">
        <v>2266</v>
      </c>
      <c r="E93" s="194">
        <v>2660</v>
      </c>
      <c r="F93" s="194">
        <f t="shared" si="32"/>
        <v>2728</v>
      </c>
      <c r="G93" s="194">
        <v>682</v>
      </c>
      <c r="H93" s="194">
        <v>682</v>
      </c>
      <c r="I93" s="194">
        <v>682</v>
      </c>
      <c r="J93" s="194">
        <v>682</v>
      </c>
      <c r="K93" s="180"/>
    </row>
    <row r="94" spans="1:11" s="175" customFormat="1" ht="30.75" customHeight="1">
      <c r="A94" s="179" t="s">
        <v>26</v>
      </c>
      <c r="B94" s="266">
        <v>1440</v>
      </c>
      <c r="C94" s="194">
        <v>2656</v>
      </c>
      <c r="D94" s="194">
        <v>2506</v>
      </c>
      <c r="E94" s="193">
        <v>2995</v>
      </c>
      <c r="F94" s="194">
        <f t="shared" si="32"/>
        <v>2827</v>
      </c>
      <c r="G94" s="194">
        <v>699</v>
      </c>
      <c r="H94" s="194">
        <v>701</v>
      </c>
      <c r="I94" s="194">
        <v>710</v>
      </c>
      <c r="J94" s="194">
        <v>717</v>
      </c>
      <c r="K94" s="180"/>
    </row>
    <row r="95" spans="1:11" s="175" customFormat="1" ht="30.75" customHeight="1">
      <c r="A95" s="176" t="s">
        <v>49</v>
      </c>
      <c r="B95" s="181">
        <v>1450</v>
      </c>
      <c r="C95" s="292">
        <f>SUM(C90,C91:C94)</f>
        <v>42243</v>
      </c>
      <c r="D95" s="269">
        <f>SUM(D90,D91:D94)</f>
        <v>42679</v>
      </c>
      <c r="E95" s="269">
        <f>SUM(E90,E91:E94)</f>
        <v>51800</v>
      </c>
      <c r="F95" s="269">
        <f t="shared" si="32"/>
        <v>54106</v>
      </c>
      <c r="G95" s="199">
        <f>SUM(G90,G91:G94)</f>
        <v>13017</v>
      </c>
      <c r="H95" s="199">
        <f>SUM(H90,H91:H94)</f>
        <v>13099</v>
      </c>
      <c r="I95" s="199">
        <f>SUM(I90,I91:I94)</f>
        <v>13374</v>
      </c>
      <c r="J95" s="199">
        <f>SUM(J90,J91:J94)</f>
        <v>14616</v>
      </c>
      <c r="K95" s="178"/>
    </row>
    <row r="96" spans="1:11" s="291" customFormat="1" ht="20.100000000000001" customHeight="1">
      <c r="A96" s="183"/>
      <c r="B96" s="184"/>
      <c r="C96" s="299"/>
      <c r="D96" s="299"/>
      <c r="E96" s="299"/>
      <c r="F96" s="299"/>
      <c r="G96" s="299"/>
      <c r="H96" s="299"/>
      <c r="I96" s="299"/>
      <c r="J96" s="299"/>
      <c r="K96" s="185"/>
    </row>
    <row r="97" spans="1:10" ht="16.5" customHeight="1">
      <c r="A97" s="186"/>
      <c r="C97" s="300"/>
      <c r="D97" s="301"/>
      <c r="E97" s="301"/>
      <c r="F97" s="301"/>
      <c r="G97" s="301"/>
      <c r="H97" s="301"/>
      <c r="I97" s="301"/>
      <c r="J97" s="301"/>
    </row>
    <row r="98" spans="1:10" ht="20.100000000000001" customHeight="1">
      <c r="A98" s="125" t="s">
        <v>675</v>
      </c>
      <c r="B98" s="188"/>
      <c r="C98" s="485" t="s">
        <v>159</v>
      </c>
      <c r="D98" s="485"/>
      <c r="E98" s="485"/>
      <c r="F98" s="485"/>
      <c r="G98" s="302"/>
      <c r="H98" s="473" t="s">
        <v>677</v>
      </c>
      <c r="I98" s="473"/>
      <c r="J98" s="473"/>
    </row>
    <row r="99" spans="1:10" s="175" customFormat="1" ht="29.25" customHeight="1">
      <c r="A99" s="336" t="s">
        <v>369</v>
      </c>
      <c r="B99" s="174"/>
      <c r="C99" s="480" t="s">
        <v>188</v>
      </c>
      <c r="D99" s="480"/>
      <c r="E99" s="480"/>
      <c r="F99" s="480"/>
      <c r="G99" s="303"/>
      <c r="H99" s="481" t="s">
        <v>83</v>
      </c>
      <c r="I99" s="481"/>
      <c r="J99" s="481"/>
    </row>
    <row r="100" spans="1:10" ht="20.100000000000001" customHeight="1">
      <c r="A100" s="186"/>
      <c r="C100" s="300"/>
      <c r="D100" s="301"/>
      <c r="E100" s="301"/>
      <c r="F100" s="301"/>
      <c r="G100" s="301"/>
      <c r="H100" s="301"/>
      <c r="I100" s="301"/>
      <c r="J100" s="301"/>
    </row>
    <row r="101" spans="1:10">
      <c r="A101" s="186"/>
      <c r="C101" s="300"/>
      <c r="D101" s="301"/>
      <c r="E101" s="301"/>
      <c r="F101" s="301"/>
      <c r="G101" s="301"/>
      <c r="H101" s="301"/>
      <c r="I101" s="301"/>
      <c r="J101" s="301"/>
    </row>
    <row r="102" spans="1:10">
      <c r="A102" s="186"/>
      <c r="C102" s="300"/>
      <c r="D102" s="301"/>
      <c r="E102" s="301"/>
      <c r="F102" s="301"/>
      <c r="G102" s="301"/>
      <c r="H102" s="301"/>
      <c r="I102" s="301"/>
      <c r="J102" s="301"/>
    </row>
    <row r="103" spans="1:10">
      <c r="A103" s="186"/>
      <c r="C103" s="300"/>
      <c r="D103" s="301"/>
      <c r="E103" s="301"/>
      <c r="F103" s="301"/>
      <c r="G103" s="301"/>
      <c r="H103" s="301"/>
      <c r="I103" s="301"/>
      <c r="J103" s="301"/>
    </row>
    <row r="104" spans="1:10">
      <c r="A104" s="186"/>
      <c r="C104" s="300"/>
      <c r="D104" s="301"/>
      <c r="E104" s="301"/>
      <c r="F104" s="301"/>
      <c r="G104" s="301"/>
      <c r="H104" s="301"/>
      <c r="I104" s="301"/>
      <c r="J104" s="301"/>
    </row>
    <row r="105" spans="1:10">
      <c r="A105" s="186"/>
      <c r="C105" s="300"/>
      <c r="D105" s="301"/>
      <c r="E105" s="301"/>
      <c r="F105" s="301"/>
      <c r="G105" s="301"/>
      <c r="H105" s="301"/>
      <c r="I105" s="301"/>
      <c r="J105" s="301"/>
    </row>
    <row r="106" spans="1:10">
      <c r="A106" s="186"/>
      <c r="C106" s="300"/>
      <c r="D106" s="301"/>
      <c r="E106" s="301"/>
      <c r="F106" s="301"/>
      <c r="G106" s="301"/>
      <c r="H106" s="301"/>
      <c r="I106" s="301"/>
      <c r="J106" s="301"/>
    </row>
    <row r="107" spans="1:10">
      <c r="A107" s="186"/>
      <c r="C107" s="300"/>
      <c r="D107" s="301"/>
      <c r="E107" s="301"/>
      <c r="F107" s="301"/>
      <c r="G107" s="301"/>
      <c r="H107" s="301"/>
      <c r="I107" s="301"/>
      <c r="J107" s="301"/>
    </row>
    <row r="108" spans="1:10">
      <c r="A108" s="186"/>
      <c r="C108" s="300"/>
      <c r="D108" s="301"/>
      <c r="E108" s="301"/>
      <c r="F108" s="301"/>
      <c r="G108" s="301"/>
      <c r="H108" s="301"/>
      <c r="I108" s="301"/>
      <c r="J108" s="301"/>
    </row>
    <row r="109" spans="1:10">
      <c r="A109" s="186"/>
      <c r="C109" s="300"/>
      <c r="D109" s="301"/>
      <c r="E109" s="301"/>
      <c r="F109" s="301"/>
      <c r="G109" s="301"/>
      <c r="H109" s="301"/>
      <c r="I109" s="301"/>
      <c r="J109" s="301"/>
    </row>
    <row r="110" spans="1:10">
      <c r="A110" s="186"/>
      <c r="C110" s="300"/>
      <c r="D110" s="301"/>
      <c r="E110" s="301"/>
      <c r="F110" s="301"/>
      <c r="G110" s="301"/>
      <c r="H110" s="301"/>
      <c r="I110" s="301"/>
      <c r="J110" s="301"/>
    </row>
    <row r="111" spans="1:10">
      <c r="A111" s="186"/>
      <c r="C111" s="300"/>
      <c r="D111" s="301"/>
      <c r="E111" s="301"/>
      <c r="F111" s="301"/>
      <c r="G111" s="301"/>
      <c r="H111" s="301"/>
      <c r="I111" s="301"/>
      <c r="J111" s="301"/>
    </row>
    <row r="112" spans="1:10">
      <c r="A112" s="186"/>
      <c r="C112" s="300"/>
      <c r="D112" s="301"/>
      <c r="E112" s="301"/>
      <c r="F112" s="301"/>
      <c r="G112" s="301"/>
      <c r="H112" s="301"/>
      <c r="I112" s="301"/>
      <c r="J112" s="301"/>
    </row>
    <row r="113" spans="1:10">
      <c r="A113" s="186"/>
      <c r="C113" s="300"/>
      <c r="D113" s="301"/>
      <c r="E113" s="301"/>
      <c r="F113" s="301"/>
      <c r="G113" s="301"/>
      <c r="H113" s="301"/>
      <c r="I113" s="301"/>
      <c r="J113" s="301"/>
    </row>
    <row r="114" spans="1:10">
      <c r="A114" s="186"/>
      <c r="C114" s="300"/>
      <c r="D114" s="301"/>
      <c r="E114" s="301"/>
      <c r="F114" s="301"/>
      <c r="G114" s="301"/>
      <c r="H114" s="301"/>
      <c r="I114" s="301"/>
      <c r="J114" s="301"/>
    </row>
    <row r="115" spans="1:10">
      <c r="A115" s="186"/>
      <c r="C115" s="300"/>
      <c r="D115" s="301"/>
      <c r="E115" s="301"/>
      <c r="F115" s="301"/>
      <c r="G115" s="301"/>
      <c r="H115" s="301"/>
      <c r="I115" s="301"/>
      <c r="J115" s="301"/>
    </row>
    <row r="116" spans="1:10">
      <c r="A116" s="186"/>
      <c r="C116" s="300"/>
      <c r="D116" s="301"/>
      <c r="E116" s="301"/>
      <c r="F116" s="301"/>
      <c r="G116" s="301"/>
      <c r="H116" s="301"/>
      <c r="I116" s="301"/>
      <c r="J116" s="301"/>
    </row>
    <row r="117" spans="1:10">
      <c r="A117" s="186"/>
      <c r="C117" s="300"/>
      <c r="D117" s="301"/>
      <c r="E117" s="301"/>
      <c r="F117" s="301"/>
      <c r="G117" s="301"/>
      <c r="H117" s="301"/>
      <c r="I117" s="301"/>
      <c r="J117" s="301"/>
    </row>
    <row r="118" spans="1:10">
      <c r="A118" s="186"/>
      <c r="C118" s="300"/>
      <c r="D118" s="301"/>
      <c r="E118" s="301"/>
      <c r="F118" s="301"/>
      <c r="G118" s="301"/>
      <c r="H118" s="301"/>
      <c r="I118" s="301"/>
      <c r="J118" s="301"/>
    </row>
    <row r="119" spans="1:10">
      <c r="A119" s="186"/>
      <c r="C119" s="300"/>
      <c r="D119" s="301"/>
      <c r="E119" s="301"/>
      <c r="F119" s="301"/>
      <c r="G119" s="301"/>
      <c r="H119" s="301"/>
      <c r="I119" s="301"/>
      <c r="J119" s="301"/>
    </row>
    <row r="120" spans="1:10">
      <c r="A120" s="186"/>
      <c r="C120" s="300"/>
      <c r="D120" s="301"/>
      <c r="E120" s="301"/>
      <c r="F120" s="301"/>
      <c r="G120" s="301"/>
      <c r="H120" s="301"/>
      <c r="I120" s="301"/>
      <c r="J120" s="301"/>
    </row>
    <row r="121" spans="1:10">
      <c r="A121" s="186"/>
      <c r="C121" s="300"/>
      <c r="D121" s="301"/>
      <c r="E121" s="301"/>
      <c r="F121" s="301"/>
      <c r="G121" s="301"/>
      <c r="H121" s="301"/>
      <c r="I121" s="301"/>
      <c r="J121" s="301"/>
    </row>
    <row r="122" spans="1:10">
      <c r="A122" s="186"/>
      <c r="C122" s="300"/>
      <c r="D122" s="301"/>
      <c r="E122" s="301"/>
      <c r="F122" s="301"/>
      <c r="G122" s="301"/>
      <c r="H122" s="301"/>
      <c r="I122" s="301"/>
      <c r="J122" s="301"/>
    </row>
    <row r="123" spans="1:10">
      <c r="A123" s="186"/>
      <c r="C123" s="300"/>
      <c r="D123" s="301"/>
      <c r="E123" s="301"/>
      <c r="F123" s="301"/>
      <c r="G123" s="301"/>
      <c r="H123" s="301"/>
      <c r="I123" s="301"/>
      <c r="J123" s="301"/>
    </row>
    <row r="124" spans="1:10">
      <c r="A124" s="186"/>
      <c r="C124" s="300"/>
      <c r="D124" s="301"/>
      <c r="E124" s="301"/>
      <c r="F124" s="301"/>
      <c r="G124" s="301"/>
      <c r="H124" s="301"/>
      <c r="I124" s="301"/>
      <c r="J124" s="301"/>
    </row>
    <row r="125" spans="1:10">
      <c r="A125" s="186"/>
      <c r="C125" s="300"/>
      <c r="D125" s="301"/>
      <c r="E125" s="301"/>
      <c r="F125" s="301"/>
      <c r="G125" s="301"/>
      <c r="H125" s="301"/>
      <c r="I125" s="301"/>
      <c r="J125" s="301"/>
    </row>
    <row r="126" spans="1:10">
      <c r="A126" s="186"/>
      <c r="C126" s="300"/>
      <c r="D126" s="301"/>
      <c r="E126" s="301"/>
      <c r="F126" s="301"/>
      <c r="G126" s="301"/>
      <c r="H126" s="301"/>
      <c r="I126" s="301"/>
      <c r="J126" s="301"/>
    </row>
    <row r="127" spans="1:10">
      <c r="A127" s="186"/>
      <c r="C127" s="300"/>
      <c r="D127" s="301"/>
      <c r="E127" s="301"/>
      <c r="F127" s="301"/>
      <c r="G127" s="301"/>
      <c r="H127" s="301"/>
      <c r="I127" s="301"/>
      <c r="J127" s="301"/>
    </row>
    <row r="128" spans="1:10">
      <c r="A128" s="186"/>
      <c r="C128" s="300"/>
      <c r="D128" s="301"/>
      <c r="E128" s="301"/>
      <c r="F128" s="301"/>
      <c r="G128" s="301"/>
      <c r="H128" s="301"/>
      <c r="I128" s="301"/>
      <c r="J128" s="301"/>
    </row>
    <row r="129" spans="1:10">
      <c r="A129" s="186"/>
      <c r="C129" s="300"/>
      <c r="D129" s="301"/>
      <c r="E129" s="301"/>
      <c r="F129" s="301"/>
      <c r="G129" s="301"/>
      <c r="H129" s="301"/>
      <c r="I129" s="301"/>
      <c r="J129" s="301"/>
    </row>
    <row r="130" spans="1:10">
      <c r="A130" s="186"/>
      <c r="C130" s="300"/>
      <c r="D130" s="301"/>
      <c r="E130" s="301"/>
      <c r="F130" s="301"/>
      <c r="G130" s="301"/>
      <c r="H130" s="301"/>
      <c r="I130" s="301"/>
      <c r="J130" s="301"/>
    </row>
    <row r="131" spans="1:10">
      <c r="A131" s="186"/>
      <c r="C131" s="300"/>
      <c r="D131" s="301"/>
      <c r="E131" s="301"/>
      <c r="F131" s="301"/>
      <c r="G131" s="301"/>
      <c r="H131" s="301"/>
      <c r="I131" s="301"/>
      <c r="J131" s="301"/>
    </row>
    <row r="132" spans="1:10">
      <c r="A132" s="186"/>
      <c r="C132" s="300"/>
      <c r="D132" s="301"/>
      <c r="E132" s="301"/>
      <c r="F132" s="301"/>
      <c r="G132" s="301"/>
      <c r="H132" s="301"/>
      <c r="I132" s="301"/>
      <c r="J132" s="301"/>
    </row>
    <row r="133" spans="1:10">
      <c r="A133" s="186"/>
      <c r="C133" s="300"/>
      <c r="D133" s="301"/>
      <c r="E133" s="301"/>
      <c r="F133" s="301"/>
      <c r="G133" s="301"/>
      <c r="H133" s="301"/>
      <c r="I133" s="301"/>
      <c r="J133" s="301"/>
    </row>
    <row r="134" spans="1:10">
      <c r="A134" s="186"/>
      <c r="C134" s="300"/>
      <c r="D134" s="301"/>
      <c r="E134" s="301"/>
      <c r="F134" s="301"/>
      <c r="G134" s="301"/>
      <c r="H134" s="301"/>
      <c r="I134" s="301"/>
      <c r="J134" s="301"/>
    </row>
    <row r="135" spans="1:10">
      <c r="A135" s="186"/>
      <c r="C135" s="300"/>
      <c r="D135" s="301"/>
      <c r="E135" s="301"/>
      <c r="F135" s="301"/>
      <c r="G135" s="301"/>
      <c r="H135" s="301"/>
      <c r="I135" s="301"/>
      <c r="J135" s="301"/>
    </row>
    <row r="136" spans="1:10">
      <c r="A136" s="186"/>
      <c r="C136" s="300"/>
      <c r="D136" s="301"/>
      <c r="E136" s="301"/>
      <c r="F136" s="301"/>
      <c r="G136" s="301"/>
      <c r="H136" s="301"/>
      <c r="I136" s="301"/>
      <c r="J136" s="301"/>
    </row>
    <row r="137" spans="1:10">
      <c r="A137" s="186"/>
      <c r="C137" s="300"/>
      <c r="D137" s="301"/>
      <c r="E137" s="301"/>
      <c r="F137" s="301"/>
      <c r="G137" s="301"/>
      <c r="H137" s="301"/>
      <c r="I137" s="301"/>
      <c r="J137" s="301"/>
    </row>
    <row r="138" spans="1:10">
      <c r="A138" s="186"/>
      <c r="C138" s="300"/>
      <c r="D138" s="301"/>
      <c r="E138" s="301"/>
      <c r="F138" s="301"/>
      <c r="G138" s="301"/>
      <c r="H138" s="301"/>
      <c r="I138" s="301"/>
      <c r="J138" s="301"/>
    </row>
    <row r="139" spans="1:10">
      <c r="A139" s="186"/>
      <c r="C139" s="300"/>
      <c r="D139" s="301"/>
      <c r="E139" s="301"/>
      <c r="F139" s="301"/>
      <c r="G139" s="301"/>
      <c r="H139" s="301"/>
      <c r="I139" s="301"/>
      <c r="J139" s="301"/>
    </row>
    <row r="140" spans="1:10">
      <c r="A140" s="186"/>
      <c r="C140" s="300"/>
      <c r="D140" s="301"/>
      <c r="E140" s="301"/>
      <c r="F140" s="301"/>
      <c r="G140" s="301"/>
      <c r="H140" s="301"/>
      <c r="I140" s="301"/>
      <c r="J140" s="301"/>
    </row>
    <row r="141" spans="1:10">
      <c r="A141" s="186"/>
      <c r="C141" s="300"/>
      <c r="D141" s="301"/>
      <c r="E141" s="301"/>
      <c r="F141" s="301"/>
      <c r="G141" s="301"/>
      <c r="H141" s="301"/>
      <c r="I141" s="301"/>
      <c r="J141" s="301"/>
    </row>
    <row r="142" spans="1:10">
      <c r="A142" s="186"/>
      <c r="C142" s="300"/>
      <c r="D142" s="301"/>
      <c r="E142" s="301"/>
      <c r="F142" s="301"/>
      <c r="G142" s="301"/>
      <c r="H142" s="301"/>
      <c r="I142" s="301"/>
      <c r="J142" s="301"/>
    </row>
    <row r="143" spans="1:10">
      <c r="A143" s="186"/>
      <c r="C143" s="300"/>
      <c r="D143" s="301"/>
      <c r="E143" s="301"/>
      <c r="F143" s="301"/>
      <c r="G143" s="301"/>
      <c r="H143" s="301"/>
      <c r="I143" s="301"/>
      <c r="J143" s="301"/>
    </row>
    <row r="144" spans="1:10">
      <c r="A144" s="186"/>
      <c r="C144" s="300"/>
      <c r="D144" s="301"/>
      <c r="E144" s="301"/>
      <c r="F144" s="301"/>
      <c r="G144" s="301"/>
      <c r="H144" s="301"/>
      <c r="I144" s="301"/>
      <c r="J144" s="301"/>
    </row>
    <row r="145" spans="1:10">
      <c r="A145" s="186"/>
      <c r="C145" s="300"/>
      <c r="D145" s="301"/>
      <c r="E145" s="301"/>
      <c r="F145" s="301"/>
      <c r="G145" s="301"/>
      <c r="H145" s="301"/>
      <c r="I145" s="301"/>
      <c r="J145" s="301"/>
    </row>
    <row r="146" spans="1:10">
      <c r="A146" s="186"/>
      <c r="C146" s="300"/>
      <c r="D146" s="301"/>
      <c r="E146" s="301"/>
      <c r="F146" s="301"/>
      <c r="G146" s="301"/>
      <c r="H146" s="301"/>
      <c r="I146" s="301"/>
      <c r="J146" s="301"/>
    </row>
    <row r="147" spans="1:10">
      <c r="A147" s="186"/>
      <c r="C147" s="300"/>
      <c r="D147" s="301"/>
      <c r="E147" s="301"/>
      <c r="F147" s="301"/>
      <c r="G147" s="301"/>
      <c r="H147" s="301"/>
      <c r="I147" s="301"/>
      <c r="J147" s="301"/>
    </row>
    <row r="148" spans="1:10">
      <c r="A148" s="186"/>
      <c r="C148" s="300"/>
      <c r="D148" s="301"/>
      <c r="E148" s="301"/>
      <c r="F148" s="301"/>
      <c r="G148" s="301"/>
      <c r="H148" s="301"/>
      <c r="I148" s="301"/>
      <c r="J148" s="301"/>
    </row>
    <row r="149" spans="1:10">
      <c r="A149" s="186"/>
      <c r="C149" s="300"/>
      <c r="D149" s="301"/>
      <c r="E149" s="301"/>
      <c r="F149" s="301"/>
      <c r="G149" s="301"/>
      <c r="H149" s="301"/>
      <c r="I149" s="301"/>
      <c r="J149" s="301"/>
    </row>
    <row r="150" spans="1:10">
      <c r="A150" s="186"/>
      <c r="C150" s="300"/>
      <c r="D150" s="301"/>
      <c r="E150" s="301"/>
      <c r="F150" s="301"/>
      <c r="G150" s="301"/>
      <c r="H150" s="301"/>
      <c r="I150" s="301"/>
      <c r="J150" s="301"/>
    </row>
    <row r="151" spans="1:10">
      <c r="A151" s="186"/>
      <c r="C151" s="300"/>
      <c r="D151" s="301"/>
      <c r="E151" s="301"/>
      <c r="F151" s="301"/>
      <c r="G151" s="301"/>
      <c r="H151" s="301"/>
      <c r="I151" s="301"/>
      <c r="J151" s="301"/>
    </row>
    <row r="152" spans="1:10">
      <c r="A152" s="186"/>
      <c r="C152" s="300"/>
      <c r="D152" s="301"/>
      <c r="E152" s="301"/>
      <c r="F152" s="301"/>
      <c r="G152" s="301"/>
      <c r="H152" s="301"/>
      <c r="I152" s="301"/>
      <c r="J152" s="301"/>
    </row>
    <row r="153" spans="1:10">
      <c r="A153" s="186"/>
      <c r="C153" s="300"/>
      <c r="D153" s="301"/>
      <c r="E153" s="301"/>
      <c r="F153" s="301"/>
      <c r="G153" s="301"/>
      <c r="H153" s="301"/>
      <c r="I153" s="301"/>
      <c r="J153" s="301"/>
    </row>
    <row r="154" spans="1:10">
      <c r="A154" s="186"/>
      <c r="C154" s="300"/>
      <c r="D154" s="301"/>
      <c r="E154" s="301"/>
      <c r="F154" s="301"/>
      <c r="G154" s="301"/>
      <c r="H154" s="301"/>
      <c r="I154" s="301"/>
      <c r="J154" s="301"/>
    </row>
    <row r="155" spans="1:10">
      <c r="A155" s="186"/>
      <c r="C155" s="300"/>
      <c r="D155" s="301"/>
      <c r="E155" s="301"/>
      <c r="F155" s="301"/>
      <c r="G155" s="301"/>
      <c r="H155" s="301"/>
      <c r="I155" s="301"/>
      <c r="J155" s="301"/>
    </row>
    <row r="156" spans="1:10">
      <c r="A156" s="186"/>
      <c r="C156" s="300"/>
      <c r="D156" s="301"/>
      <c r="E156" s="301"/>
      <c r="F156" s="301"/>
      <c r="G156" s="301"/>
      <c r="H156" s="301"/>
      <c r="I156" s="301"/>
      <c r="J156" s="301"/>
    </row>
    <row r="157" spans="1:10">
      <c r="A157" s="186"/>
      <c r="C157" s="300"/>
      <c r="D157" s="301"/>
      <c r="E157" s="301"/>
      <c r="F157" s="301"/>
      <c r="G157" s="301"/>
      <c r="H157" s="301"/>
      <c r="I157" s="301"/>
      <c r="J157" s="301"/>
    </row>
    <row r="158" spans="1:10">
      <c r="A158" s="304"/>
    </row>
    <row r="159" spans="1:10">
      <c r="A159" s="304"/>
    </row>
    <row r="160" spans="1:10">
      <c r="A160" s="304"/>
    </row>
    <row r="161" spans="1:1">
      <c r="A161" s="304"/>
    </row>
    <row r="162" spans="1:1">
      <c r="A162" s="304"/>
    </row>
    <row r="163" spans="1:1">
      <c r="A163" s="304"/>
    </row>
    <row r="164" spans="1:1">
      <c r="A164" s="304"/>
    </row>
    <row r="165" spans="1:1">
      <c r="A165" s="304"/>
    </row>
    <row r="166" spans="1:1">
      <c r="A166" s="304"/>
    </row>
    <row r="167" spans="1:1">
      <c r="A167" s="304"/>
    </row>
    <row r="168" spans="1:1">
      <c r="A168" s="304"/>
    </row>
    <row r="169" spans="1:1">
      <c r="A169" s="304"/>
    </row>
    <row r="170" spans="1:1">
      <c r="A170" s="304"/>
    </row>
    <row r="171" spans="1:1">
      <c r="A171" s="304"/>
    </row>
    <row r="172" spans="1:1">
      <c r="A172" s="304"/>
    </row>
    <row r="173" spans="1:1">
      <c r="A173" s="304"/>
    </row>
    <row r="174" spans="1:1">
      <c r="A174" s="304"/>
    </row>
    <row r="175" spans="1:1">
      <c r="A175" s="304"/>
    </row>
    <row r="176" spans="1:1">
      <c r="A176" s="304"/>
    </row>
    <row r="177" spans="1:1">
      <c r="A177" s="304"/>
    </row>
    <row r="178" spans="1:1">
      <c r="A178" s="304"/>
    </row>
    <row r="179" spans="1:1">
      <c r="A179" s="304"/>
    </row>
    <row r="180" spans="1:1">
      <c r="A180" s="304"/>
    </row>
    <row r="181" spans="1:1">
      <c r="A181" s="304"/>
    </row>
    <row r="182" spans="1:1">
      <c r="A182" s="304"/>
    </row>
    <row r="183" spans="1:1">
      <c r="A183" s="304"/>
    </row>
    <row r="184" spans="1:1">
      <c r="A184" s="304"/>
    </row>
    <row r="185" spans="1:1">
      <c r="A185" s="304"/>
    </row>
    <row r="186" spans="1:1">
      <c r="A186" s="304"/>
    </row>
    <row r="187" spans="1:1">
      <c r="A187" s="304"/>
    </row>
    <row r="188" spans="1:1">
      <c r="A188" s="304"/>
    </row>
    <row r="189" spans="1:1">
      <c r="A189" s="304"/>
    </row>
    <row r="190" spans="1:1">
      <c r="A190" s="304"/>
    </row>
    <row r="191" spans="1:1">
      <c r="A191" s="304"/>
    </row>
    <row r="192" spans="1:1">
      <c r="A192" s="304"/>
    </row>
    <row r="193" spans="1:1">
      <c r="A193" s="304"/>
    </row>
    <row r="194" spans="1:1">
      <c r="A194" s="304"/>
    </row>
    <row r="195" spans="1:1">
      <c r="A195" s="304"/>
    </row>
    <row r="196" spans="1:1">
      <c r="A196" s="304"/>
    </row>
    <row r="197" spans="1:1">
      <c r="A197" s="304"/>
    </row>
    <row r="198" spans="1:1">
      <c r="A198" s="304"/>
    </row>
    <row r="199" spans="1:1">
      <c r="A199" s="304"/>
    </row>
    <row r="200" spans="1:1">
      <c r="A200" s="304"/>
    </row>
    <row r="201" spans="1:1">
      <c r="A201" s="304"/>
    </row>
    <row r="202" spans="1:1">
      <c r="A202" s="304"/>
    </row>
    <row r="203" spans="1:1">
      <c r="A203" s="304"/>
    </row>
    <row r="204" spans="1:1">
      <c r="A204" s="304"/>
    </row>
    <row r="205" spans="1:1">
      <c r="A205" s="304"/>
    </row>
    <row r="206" spans="1:1">
      <c r="A206" s="304"/>
    </row>
    <row r="207" spans="1:1">
      <c r="A207" s="304"/>
    </row>
    <row r="208" spans="1:1">
      <c r="A208" s="304"/>
    </row>
    <row r="209" spans="1:1">
      <c r="A209" s="304"/>
    </row>
    <row r="210" spans="1:1">
      <c r="A210" s="304"/>
    </row>
    <row r="211" spans="1:1">
      <c r="A211" s="304"/>
    </row>
    <row r="212" spans="1:1">
      <c r="A212" s="304"/>
    </row>
    <row r="213" spans="1:1">
      <c r="A213" s="304"/>
    </row>
    <row r="214" spans="1:1">
      <c r="A214" s="304"/>
    </row>
    <row r="215" spans="1:1">
      <c r="A215" s="304"/>
    </row>
    <row r="216" spans="1:1">
      <c r="A216" s="304"/>
    </row>
    <row r="217" spans="1:1">
      <c r="A217" s="304"/>
    </row>
    <row r="218" spans="1:1">
      <c r="A218" s="304"/>
    </row>
    <row r="219" spans="1:1">
      <c r="A219" s="304"/>
    </row>
    <row r="220" spans="1:1">
      <c r="A220" s="304"/>
    </row>
    <row r="221" spans="1:1">
      <c r="A221" s="304"/>
    </row>
    <row r="222" spans="1:1">
      <c r="A222" s="304"/>
    </row>
    <row r="223" spans="1:1">
      <c r="A223" s="304"/>
    </row>
    <row r="224" spans="1:1">
      <c r="A224" s="304"/>
    </row>
    <row r="225" spans="1:1">
      <c r="A225" s="304"/>
    </row>
    <row r="226" spans="1:1">
      <c r="A226" s="304"/>
    </row>
    <row r="227" spans="1:1">
      <c r="A227" s="304"/>
    </row>
    <row r="228" spans="1:1">
      <c r="A228" s="304"/>
    </row>
    <row r="229" spans="1:1">
      <c r="A229" s="304"/>
    </row>
    <row r="230" spans="1:1">
      <c r="A230" s="304"/>
    </row>
    <row r="231" spans="1:1">
      <c r="A231" s="304"/>
    </row>
    <row r="232" spans="1:1">
      <c r="A232" s="304"/>
    </row>
    <row r="233" spans="1:1">
      <c r="A233" s="304"/>
    </row>
    <row r="234" spans="1:1">
      <c r="A234" s="304"/>
    </row>
    <row r="235" spans="1:1">
      <c r="A235" s="304"/>
    </row>
    <row r="236" spans="1:1">
      <c r="A236" s="304"/>
    </row>
    <row r="237" spans="1:1">
      <c r="A237" s="304"/>
    </row>
    <row r="238" spans="1:1">
      <c r="A238" s="304"/>
    </row>
    <row r="239" spans="1:1">
      <c r="A239" s="304"/>
    </row>
    <row r="240" spans="1:1">
      <c r="A240" s="304"/>
    </row>
    <row r="241" spans="1:1">
      <c r="A241" s="304"/>
    </row>
    <row r="242" spans="1:1">
      <c r="A242" s="304"/>
    </row>
    <row r="243" spans="1:1">
      <c r="A243" s="304"/>
    </row>
    <row r="244" spans="1:1">
      <c r="A244" s="304"/>
    </row>
    <row r="245" spans="1:1">
      <c r="A245" s="304"/>
    </row>
    <row r="246" spans="1:1">
      <c r="A246" s="304"/>
    </row>
    <row r="247" spans="1:1">
      <c r="A247" s="304"/>
    </row>
    <row r="248" spans="1:1">
      <c r="A248" s="304"/>
    </row>
    <row r="249" spans="1:1">
      <c r="A249" s="304"/>
    </row>
    <row r="250" spans="1:1">
      <c r="A250" s="304"/>
    </row>
    <row r="251" spans="1:1">
      <c r="A251" s="304"/>
    </row>
    <row r="252" spans="1:1">
      <c r="A252" s="304"/>
    </row>
    <row r="253" spans="1:1">
      <c r="A253" s="304"/>
    </row>
    <row r="254" spans="1:1">
      <c r="A254" s="304"/>
    </row>
    <row r="255" spans="1:1">
      <c r="A255" s="304"/>
    </row>
    <row r="256" spans="1:1">
      <c r="A256" s="304"/>
    </row>
    <row r="257" spans="1:1">
      <c r="A257" s="304"/>
    </row>
    <row r="258" spans="1:1">
      <c r="A258" s="304"/>
    </row>
    <row r="259" spans="1:1">
      <c r="A259" s="304"/>
    </row>
    <row r="260" spans="1:1">
      <c r="A260" s="304"/>
    </row>
    <row r="261" spans="1:1">
      <c r="A261" s="304"/>
    </row>
    <row r="262" spans="1:1">
      <c r="A262" s="304"/>
    </row>
    <row r="263" spans="1:1">
      <c r="A263" s="304"/>
    </row>
    <row r="264" spans="1:1">
      <c r="A264" s="304"/>
    </row>
    <row r="265" spans="1:1">
      <c r="A265" s="304"/>
    </row>
    <row r="266" spans="1:1">
      <c r="A266" s="304"/>
    </row>
    <row r="267" spans="1:1">
      <c r="A267" s="304"/>
    </row>
    <row r="268" spans="1:1">
      <c r="A268" s="304"/>
    </row>
    <row r="269" spans="1:1">
      <c r="A269" s="304"/>
    </row>
    <row r="270" spans="1:1">
      <c r="A270" s="304"/>
    </row>
    <row r="271" spans="1:1">
      <c r="A271" s="304"/>
    </row>
    <row r="272" spans="1:1">
      <c r="A272" s="304"/>
    </row>
    <row r="273" spans="1:1">
      <c r="A273" s="304"/>
    </row>
    <row r="274" spans="1:1">
      <c r="A274" s="304"/>
    </row>
    <row r="275" spans="1:1">
      <c r="A275" s="304"/>
    </row>
    <row r="276" spans="1:1">
      <c r="A276" s="304"/>
    </row>
    <row r="277" spans="1:1">
      <c r="A277" s="304"/>
    </row>
    <row r="278" spans="1:1">
      <c r="A278" s="304"/>
    </row>
    <row r="279" spans="1:1">
      <c r="A279" s="304"/>
    </row>
    <row r="280" spans="1:1">
      <c r="A280" s="304"/>
    </row>
    <row r="281" spans="1:1">
      <c r="A281" s="304"/>
    </row>
    <row r="282" spans="1:1">
      <c r="A282" s="304"/>
    </row>
    <row r="283" spans="1:1">
      <c r="A283" s="304"/>
    </row>
    <row r="284" spans="1:1">
      <c r="A284" s="304"/>
    </row>
    <row r="285" spans="1:1">
      <c r="A285" s="304"/>
    </row>
    <row r="286" spans="1:1">
      <c r="A286" s="304"/>
    </row>
    <row r="287" spans="1:1">
      <c r="A287" s="304"/>
    </row>
    <row r="288" spans="1:1">
      <c r="A288" s="304"/>
    </row>
    <row r="289" spans="1:1">
      <c r="A289" s="304"/>
    </row>
    <row r="290" spans="1:1">
      <c r="A290" s="304"/>
    </row>
    <row r="291" spans="1:1">
      <c r="A291" s="304"/>
    </row>
    <row r="292" spans="1:1">
      <c r="A292" s="304"/>
    </row>
    <row r="293" spans="1:1">
      <c r="A293" s="304"/>
    </row>
    <row r="294" spans="1:1">
      <c r="A294" s="304"/>
    </row>
    <row r="295" spans="1:1">
      <c r="A295" s="304"/>
    </row>
    <row r="296" spans="1:1">
      <c r="A296" s="304"/>
    </row>
    <row r="297" spans="1:1">
      <c r="A297" s="304"/>
    </row>
    <row r="298" spans="1:1">
      <c r="A298" s="304"/>
    </row>
    <row r="299" spans="1:1">
      <c r="A299" s="304"/>
    </row>
    <row r="300" spans="1:1">
      <c r="A300" s="304"/>
    </row>
    <row r="301" spans="1:1">
      <c r="A301" s="304"/>
    </row>
    <row r="302" spans="1:1">
      <c r="A302" s="304"/>
    </row>
    <row r="303" spans="1:1">
      <c r="A303" s="304"/>
    </row>
    <row r="304" spans="1:1">
      <c r="A304" s="304"/>
    </row>
    <row r="305" spans="1:1">
      <c r="A305" s="304"/>
    </row>
    <row r="306" spans="1:1">
      <c r="A306" s="304"/>
    </row>
    <row r="307" spans="1:1">
      <c r="A307" s="304"/>
    </row>
    <row r="308" spans="1:1">
      <c r="A308" s="304"/>
    </row>
    <row r="309" spans="1:1">
      <c r="A309" s="304"/>
    </row>
    <row r="310" spans="1:1">
      <c r="A310" s="304"/>
    </row>
    <row r="311" spans="1:1">
      <c r="A311" s="304"/>
    </row>
    <row r="312" spans="1:1">
      <c r="A312" s="304"/>
    </row>
    <row r="313" spans="1:1">
      <c r="A313" s="304"/>
    </row>
    <row r="314" spans="1:1">
      <c r="A314" s="304"/>
    </row>
    <row r="315" spans="1:1">
      <c r="A315" s="304"/>
    </row>
    <row r="316" spans="1:1">
      <c r="A316" s="304"/>
    </row>
    <row r="317" spans="1:1">
      <c r="A317" s="304"/>
    </row>
    <row r="318" spans="1:1">
      <c r="A318" s="304"/>
    </row>
    <row r="319" spans="1:1">
      <c r="A319" s="304"/>
    </row>
    <row r="320" spans="1:1">
      <c r="A320" s="304"/>
    </row>
    <row r="321" spans="1:1">
      <c r="A321" s="304"/>
    </row>
    <row r="322" spans="1:1">
      <c r="A322" s="304"/>
    </row>
    <row r="323" spans="1:1">
      <c r="A323" s="304"/>
    </row>
    <row r="324" spans="1:1">
      <c r="A324" s="304"/>
    </row>
  </sheetData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C99:F99"/>
    <mergeCell ref="H99:J99"/>
    <mergeCell ref="A7:K7"/>
    <mergeCell ref="C98:F98"/>
    <mergeCell ref="H98:J98"/>
  </mergeCells>
  <phoneticPr fontId="3" type="noConversion"/>
  <pageMargins left="0.59055118110236227" right="0.59055118110236227" top="0.98425196850393704" bottom="0.59055118110236227" header="0" footer="0"/>
  <pageSetup paperSize="9" scale="50" orientation="landscape" r:id="rId1"/>
  <headerFooter alignWithMargins="0"/>
  <ignoredErrors>
    <ignoredError sqref="F9 F52 F95 F48 F18:F19 F70 F64 F59 F75 F40 F82:F85 F86:F87 F67" formula="1"/>
    <ignoredError sqref="G88:J88 D88:E8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2:J293"/>
  <sheetViews>
    <sheetView view="pageBreakPreview" topLeftCell="A58" zoomScale="80" zoomScaleSheetLayoutView="80" workbookViewId="0">
      <selection activeCell="A39" sqref="A39:J39"/>
    </sheetView>
  </sheetViews>
  <sheetFormatPr defaultRowHeight="18.75"/>
  <cols>
    <col min="1" max="1" width="50.7109375" style="166" customWidth="1"/>
    <col min="2" max="2" width="9.42578125" style="273" customWidth="1"/>
    <col min="3" max="3" width="16.140625" style="273" customWidth="1"/>
    <col min="4" max="4" width="16.7109375" style="273" customWidth="1"/>
    <col min="5" max="5" width="16.140625" style="273" customWidth="1"/>
    <col min="6" max="6" width="16" style="273" customWidth="1"/>
    <col min="7" max="7" width="16.28515625" style="166" customWidth="1"/>
    <col min="8" max="8" width="16.85546875" style="166" customWidth="1"/>
    <col min="9" max="9" width="16.140625" style="166" customWidth="1"/>
    <col min="10" max="10" width="18.28515625" style="166" customWidth="1"/>
    <col min="11" max="16384" width="9.140625" style="166"/>
  </cols>
  <sheetData>
    <row r="2" spans="1:10">
      <c r="A2" s="494" t="s">
        <v>427</v>
      </c>
      <c r="B2" s="494"/>
      <c r="C2" s="494"/>
      <c r="D2" s="494"/>
      <c r="E2" s="494"/>
      <c r="F2" s="494"/>
      <c r="G2" s="494"/>
      <c r="H2" s="494"/>
    </row>
    <row r="3" spans="1:10">
      <c r="A3" s="305"/>
      <c r="B3" s="306"/>
      <c r="C3" s="305"/>
      <c r="D3" s="305"/>
      <c r="E3" s="305"/>
      <c r="F3" s="306"/>
      <c r="G3" s="305"/>
      <c r="H3" s="305"/>
      <c r="J3" s="166" t="s">
        <v>404</v>
      </c>
    </row>
    <row r="4" spans="1:10" ht="41.25" customHeight="1">
      <c r="A4" s="495" t="s">
        <v>166</v>
      </c>
      <c r="B4" s="497" t="s">
        <v>17</v>
      </c>
      <c r="C4" s="499" t="s">
        <v>454</v>
      </c>
      <c r="D4" s="499" t="s">
        <v>455</v>
      </c>
      <c r="E4" s="501" t="s">
        <v>451</v>
      </c>
      <c r="F4" s="499" t="s">
        <v>456</v>
      </c>
      <c r="G4" s="503" t="s">
        <v>337</v>
      </c>
      <c r="H4" s="504"/>
      <c r="I4" s="504"/>
      <c r="J4" s="505"/>
    </row>
    <row r="5" spans="1:10" ht="54" customHeight="1">
      <c r="A5" s="496"/>
      <c r="B5" s="498"/>
      <c r="C5" s="500"/>
      <c r="D5" s="500"/>
      <c r="E5" s="502"/>
      <c r="F5" s="500"/>
      <c r="G5" s="268" t="s">
        <v>129</v>
      </c>
      <c r="H5" s="268" t="s">
        <v>130</v>
      </c>
      <c r="I5" s="268" t="s">
        <v>131</v>
      </c>
      <c r="J5" s="268" t="s">
        <v>63</v>
      </c>
    </row>
    <row r="6" spans="1:10" ht="23.25" customHeight="1">
      <c r="A6" s="307">
        <v>1</v>
      </c>
      <c r="B6" s="271">
        <v>2</v>
      </c>
      <c r="C6" s="271">
        <v>3</v>
      </c>
      <c r="D6" s="271">
        <v>4</v>
      </c>
      <c r="E6" s="271">
        <v>5</v>
      </c>
      <c r="F6" s="271">
        <v>6</v>
      </c>
      <c r="G6" s="271">
        <v>7</v>
      </c>
      <c r="H6" s="271">
        <v>8</v>
      </c>
      <c r="I6" s="307">
        <v>9</v>
      </c>
      <c r="J6" s="307">
        <v>10</v>
      </c>
    </row>
    <row r="7" spans="1:10" ht="69.75" customHeight="1">
      <c r="A7" s="158" t="s">
        <v>407</v>
      </c>
      <c r="B7" s="308">
        <v>1018</v>
      </c>
      <c r="C7" s="406">
        <f>SUM(C8:C23)</f>
        <v>-1152</v>
      </c>
      <c r="D7" s="406">
        <f>SUM(D8:D23)</f>
        <v>-1000</v>
      </c>
      <c r="E7" s="207">
        <f t="shared" ref="E7:J7" si="0">SUM(E8:E28)</f>
        <v>-1545</v>
      </c>
      <c r="F7" s="207">
        <f t="shared" si="0"/>
        <v>-1400</v>
      </c>
      <c r="G7" s="207">
        <f t="shared" si="0"/>
        <v>-350</v>
      </c>
      <c r="H7" s="207">
        <f t="shared" si="0"/>
        <v>-350</v>
      </c>
      <c r="I7" s="207">
        <f t="shared" si="0"/>
        <v>-350</v>
      </c>
      <c r="J7" s="207">
        <f t="shared" si="0"/>
        <v>-350</v>
      </c>
    </row>
    <row r="8" spans="1:10" ht="30.75" customHeight="1">
      <c r="A8" s="331" t="s">
        <v>31</v>
      </c>
      <c r="B8" s="308"/>
      <c r="C8" s="283">
        <v>-10</v>
      </c>
      <c r="D8" s="283">
        <v>-18</v>
      </c>
      <c r="E8" s="283">
        <v>-18</v>
      </c>
      <c r="F8" s="283">
        <f>SUM(G8:J8)</f>
        <v>-20</v>
      </c>
      <c r="G8" s="283">
        <v>-5</v>
      </c>
      <c r="H8" s="283">
        <v>-5</v>
      </c>
      <c r="I8" s="283">
        <v>-5</v>
      </c>
      <c r="J8" s="283">
        <v>-5</v>
      </c>
    </row>
    <row r="9" spans="1:10" ht="28.5" customHeight="1">
      <c r="A9" s="331" t="s">
        <v>511</v>
      </c>
      <c r="B9" s="308"/>
      <c r="C9" s="283">
        <v>-1</v>
      </c>
      <c r="D9" s="283">
        <v>-3</v>
      </c>
      <c r="E9" s="283">
        <v>-1</v>
      </c>
      <c r="F9" s="283">
        <f>SUM(G9:J9)</f>
        <v>-1</v>
      </c>
      <c r="G9" s="283">
        <v>0</v>
      </c>
      <c r="H9" s="283">
        <v>0</v>
      </c>
      <c r="I9" s="283">
        <v>-1</v>
      </c>
      <c r="J9" s="283">
        <v>0</v>
      </c>
    </row>
    <row r="10" spans="1:10" ht="34.5" customHeight="1">
      <c r="A10" s="331" t="s">
        <v>512</v>
      </c>
      <c r="B10" s="308"/>
      <c r="C10" s="283">
        <v>-41</v>
      </c>
      <c r="D10" s="283">
        <v>-40</v>
      </c>
      <c r="E10" s="283">
        <v>-50</v>
      </c>
      <c r="F10" s="400">
        <f>SUM(G10:J10)</f>
        <v>-52</v>
      </c>
      <c r="G10" s="400">
        <v>-13</v>
      </c>
      <c r="H10" s="400">
        <v>-13</v>
      </c>
      <c r="I10" s="400">
        <v>-13</v>
      </c>
      <c r="J10" s="400">
        <v>-13</v>
      </c>
    </row>
    <row r="11" spans="1:10" ht="30" customHeight="1">
      <c r="A11" s="331" t="s">
        <v>513</v>
      </c>
      <c r="B11" s="308"/>
      <c r="C11" s="283">
        <v>-50</v>
      </c>
      <c r="D11" s="283">
        <v>-45</v>
      </c>
      <c r="E11" s="283">
        <v>-40</v>
      </c>
      <c r="F11" s="400">
        <f>SUM(G11:J11)</f>
        <v>-50</v>
      </c>
      <c r="G11" s="400">
        <v>-13</v>
      </c>
      <c r="H11" s="400">
        <v>-13</v>
      </c>
      <c r="I11" s="400">
        <v>-12</v>
      </c>
      <c r="J11" s="400">
        <v>-12</v>
      </c>
    </row>
    <row r="12" spans="1:10" ht="32.25" customHeight="1">
      <c r="A12" s="331" t="s">
        <v>514</v>
      </c>
      <c r="B12" s="308"/>
      <c r="C12" s="283">
        <v>-1</v>
      </c>
      <c r="D12" s="283">
        <v>-4</v>
      </c>
      <c r="E12" s="283">
        <v>-4</v>
      </c>
      <c r="F12" s="400">
        <f>SUM(G12:J12)</f>
        <v>-4</v>
      </c>
      <c r="G12" s="400">
        <v>-1</v>
      </c>
      <c r="H12" s="400">
        <v>-1</v>
      </c>
      <c r="I12" s="400">
        <v>-1</v>
      </c>
      <c r="J12" s="400">
        <v>-1</v>
      </c>
    </row>
    <row r="13" spans="1:10" ht="34.5" customHeight="1">
      <c r="A13" s="331" t="s">
        <v>515</v>
      </c>
      <c r="B13" s="308"/>
      <c r="C13" s="283">
        <v>-14</v>
      </c>
      <c r="D13" s="283">
        <v>0</v>
      </c>
      <c r="E13" s="283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</row>
    <row r="14" spans="1:10" ht="30" customHeight="1">
      <c r="A14" s="205" t="s">
        <v>516</v>
      </c>
      <c r="B14" s="308"/>
      <c r="C14" s="283">
        <v>-732</v>
      </c>
      <c r="D14" s="283">
        <v>-680</v>
      </c>
      <c r="E14" s="283">
        <v>-740</v>
      </c>
      <c r="F14" s="283">
        <f>SUM(G14:J14)</f>
        <v>-700</v>
      </c>
      <c r="G14" s="400">
        <v>-175</v>
      </c>
      <c r="H14" s="400">
        <v>-175</v>
      </c>
      <c r="I14" s="400">
        <v>-175</v>
      </c>
      <c r="J14" s="400">
        <v>-175</v>
      </c>
    </row>
    <row r="15" spans="1:10" ht="33.75" customHeight="1">
      <c r="A15" s="331" t="s">
        <v>517</v>
      </c>
      <c r="B15" s="308"/>
      <c r="C15" s="283">
        <v>-138</v>
      </c>
      <c r="D15" s="283">
        <v>-44</v>
      </c>
      <c r="E15" s="283">
        <v>-47</v>
      </c>
      <c r="F15" s="400">
        <f>SUM(G15:J15)</f>
        <v>-50</v>
      </c>
      <c r="G15" s="400">
        <v>-13</v>
      </c>
      <c r="H15" s="400">
        <v>-13</v>
      </c>
      <c r="I15" s="400">
        <v>-12</v>
      </c>
      <c r="J15" s="400">
        <v>-12</v>
      </c>
    </row>
    <row r="16" spans="1:10" ht="30" customHeight="1">
      <c r="A16" s="205" t="s">
        <v>518</v>
      </c>
      <c r="B16" s="308"/>
      <c r="C16" s="283">
        <v>-49</v>
      </c>
      <c r="D16" s="283">
        <v>-49</v>
      </c>
      <c r="E16" s="283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</row>
    <row r="17" spans="1:10" ht="32.25" customHeight="1">
      <c r="A17" s="331" t="s">
        <v>519</v>
      </c>
      <c r="B17" s="308"/>
      <c r="C17" s="283">
        <v>-17</v>
      </c>
      <c r="D17" s="283">
        <v>-24</v>
      </c>
      <c r="E17" s="283">
        <v>-24</v>
      </c>
      <c r="F17" s="400">
        <f t="shared" ref="F17:F25" si="1">SUM(G17:J17)</f>
        <v>-24</v>
      </c>
      <c r="G17" s="400">
        <v>-6</v>
      </c>
      <c r="H17" s="400">
        <v>-6</v>
      </c>
      <c r="I17" s="400">
        <v>-6</v>
      </c>
      <c r="J17" s="400">
        <v>-6</v>
      </c>
    </row>
    <row r="18" spans="1:10" ht="34.5" customHeight="1">
      <c r="A18" s="369" t="s">
        <v>520</v>
      </c>
      <c r="B18" s="308"/>
      <c r="C18" s="283">
        <v>-18</v>
      </c>
      <c r="D18" s="283">
        <v>-20</v>
      </c>
      <c r="E18" s="283">
        <v>-340</v>
      </c>
      <c r="F18" s="400">
        <f t="shared" si="1"/>
        <v>-250</v>
      </c>
      <c r="G18" s="400">
        <v>-63</v>
      </c>
      <c r="H18" s="400">
        <v>-62</v>
      </c>
      <c r="I18" s="400">
        <v>-63</v>
      </c>
      <c r="J18" s="400">
        <v>-62</v>
      </c>
    </row>
    <row r="19" spans="1:10" ht="30.75" customHeight="1">
      <c r="A19" s="369" t="s">
        <v>521</v>
      </c>
      <c r="B19" s="308"/>
      <c r="C19" s="283">
        <v>-12</v>
      </c>
      <c r="D19" s="283">
        <v>-8</v>
      </c>
      <c r="E19" s="283">
        <v>-24</v>
      </c>
      <c r="F19" s="400">
        <f t="shared" si="1"/>
        <v>-24</v>
      </c>
      <c r="G19" s="400">
        <v>-6</v>
      </c>
      <c r="H19" s="400">
        <v>-6</v>
      </c>
      <c r="I19" s="400">
        <v>-6</v>
      </c>
      <c r="J19" s="400">
        <v>-6</v>
      </c>
    </row>
    <row r="20" spans="1:10" ht="28.5" customHeight="1">
      <c r="A20" s="369" t="s">
        <v>522</v>
      </c>
      <c r="B20" s="308"/>
      <c r="C20" s="283">
        <v>0</v>
      </c>
      <c r="D20" s="283">
        <v>-2</v>
      </c>
      <c r="E20" s="283">
        <v>-2</v>
      </c>
      <c r="F20" s="400">
        <f t="shared" si="1"/>
        <v>-2</v>
      </c>
      <c r="G20" s="400">
        <v>0</v>
      </c>
      <c r="H20" s="400">
        <v>0</v>
      </c>
      <c r="I20" s="400">
        <v>-2</v>
      </c>
      <c r="J20" s="207">
        <v>0</v>
      </c>
    </row>
    <row r="21" spans="1:10" ht="30.75" customHeight="1">
      <c r="A21" s="369" t="s">
        <v>523</v>
      </c>
      <c r="B21" s="308"/>
      <c r="C21" s="283">
        <v>-15</v>
      </c>
      <c r="D21" s="283">
        <v>-16</v>
      </c>
      <c r="E21" s="283">
        <v>-10</v>
      </c>
      <c r="F21" s="400">
        <f t="shared" si="1"/>
        <v>-10</v>
      </c>
      <c r="G21" s="400">
        <v>-3</v>
      </c>
      <c r="H21" s="400">
        <v>-3</v>
      </c>
      <c r="I21" s="400">
        <v>-2</v>
      </c>
      <c r="J21" s="400">
        <v>-2</v>
      </c>
    </row>
    <row r="22" spans="1:10" ht="30.75" customHeight="1">
      <c r="A22" s="369" t="s">
        <v>524</v>
      </c>
      <c r="B22" s="308"/>
      <c r="C22" s="283">
        <v>-49</v>
      </c>
      <c r="D22" s="283">
        <v>-45</v>
      </c>
      <c r="E22" s="283">
        <v>-105</v>
      </c>
      <c r="F22" s="400">
        <f t="shared" si="1"/>
        <v>-105</v>
      </c>
      <c r="G22" s="400">
        <v>-25</v>
      </c>
      <c r="H22" s="400">
        <v>-25</v>
      </c>
      <c r="I22" s="400">
        <v>-25</v>
      </c>
      <c r="J22" s="400">
        <v>-30</v>
      </c>
    </row>
    <row r="23" spans="1:10" ht="28.5" customHeight="1">
      <c r="A23" s="369" t="s">
        <v>525</v>
      </c>
      <c r="B23" s="308"/>
      <c r="C23" s="283">
        <v>-5</v>
      </c>
      <c r="D23" s="283">
        <v>-2</v>
      </c>
      <c r="E23" s="283">
        <v>-3</v>
      </c>
      <c r="F23" s="400">
        <f t="shared" si="1"/>
        <v>-3</v>
      </c>
      <c r="G23" s="400">
        <v>0</v>
      </c>
      <c r="H23" s="400">
        <v>-1</v>
      </c>
      <c r="I23" s="400">
        <v>-1</v>
      </c>
      <c r="J23" s="400">
        <v>-1</v>
      </c>
    </row>
    <row r="24" spans="1:10" ht="28.5" customHeight="1">
      <c r="A24" s="369" t="s">
        <v>634</v>
      </c>
      <c r="B24" s="308"/>
      <c r="C24" s="207">
        <v>0</v>
      </c>
      <c r="D24" s="207">
        <v>0</v>
      </c>
      <c r="E24" s="283">
        <v>-50</v>
      </c>
      <c r="F24" s="400">
        <f t="shared" si="1"/>
        <v>-50</v>
      </c>
      <c r="G24" s="400">
        <v>-13</v>
      </c>
      <c r="H24" s="400">
        <v>-13</v>
      </c>
      <c r="I24" s="400">
        <v>-12</v>
      </c>
      <c r="J24" s="400">
        <v>-12</v>
      </c>
    </row>
    <row r="25" spans="1:10" ht="27" customHeight="1">
      <c r="A25" s="369" t="s">
        <v>533</v>
      </c>
      <c r="B25" s="308"/>
      <c r="C25" s="207">
        <v>0</v>
      </c>
      <c r="D25" s="207">
        <v>0</v>
      </c>
      <c r="E25" s="283">
        <v>-22</v>
      </c>
      <c r="F25" s="400">
        <f t="shared" si="1"/>
        <v>-20</v>
      </c>
      <c r="G25" s="400">
        <v>-5</v>
      </c>
      <c r="H25" s="400">
        <v>-5</v>
      </c>
      <c r="I25" s="400">
        <v>-5</v>
      </c>
      <c r="J25" s="400">
        <v>-5</v>
      </c>
    </row>
    <row r="26" spans="1:10" ht="34.5" customHeight="1">
      <c r="A26" s="369" t="s">
        <v>635</v>
      </c>
      <c r="B26" s="308"/>
      <c r="C26" s="207">
        <v>0</v>
      </c>
      <c r="D26" s="207">
        <v>0</v>
      </c>
      <c r="E26" s="283">
        <v>-35</v>
      </c>
      <c r="F26" s="207">
        <v>0</v>
      </c>
      <c r="G26" s="207">
        <v>0</v>
      </c>
      <c r="H26" s="207">
        <v>0</v>
      </c>
      <c r="I26" s="207">
        <v>0</v>
      </c>
      <c r="J26" s="207">
        <v>0</v>
      </c>
    </row>
    <row r="27" spans="1:10" ht="28.5" customHeight="1">
      <c r="A27" s="369" t="s">
        <v>528</v>
      </c>
      <c r="B27" s="308"/>
      <c r="C27" s="207">
        <v>0</v>
      </c>
      <c r="D27" s="207">
        <v>0</v>
      </c>
      <c r="E27" s="283">
        <v>-15</v>
      </c>
      <c r="F27" s="400">
        <f>SUM(G27:J27)</f>
        <v>-20</v>
      </c>
      <c r="G27" s="400">
        <v>-5</v>
      </c>
      <c r="H27" s="400">
        <v>-5</v>
      </c>
      <c r="I27" s="400">
        <v>-5</v>
      </c>
      <c r="J27" s="400">
        <v>-5</v>
      </c>
    </row>
    <row r="28" spans="1:10" ht="37.5" customHeight="1">
      <c r="A28" s="205" t="s">
        <v>530</v>
      </c>
      <c r="B28" s="401"/>
      <c r="C28" s="400">
        <v>0</v>
      </c>
      <c r="D28" s="400">
        <v>0</v>
      </c>
      <c r="E28" s="283">
        <v>-15</v>
      </c>
      <c r="F28" s="400">
        <f>SUM(G28:J28)</f>
        <v>-15</v>
      </c>
      <c r="G28" s="400">
        <v>-4</v>
      </c>
      <c r="H28" s="400">
        <v>-4</v>
      </c>
      <c r="I28" s="400">
        <v>-4</v>
      </c>
      <c r="J28" s="400">
        <v>-3</v>
      </c>
    </row>
    <row r="29" spans="1:10" s="311" customFormat="1" ht="46.5" customHeight="1">
      <c r="A29" s="158" t="s">
        <v>405</v>
      </c>
      <c r="B29" s="310">
        <v>1049</v>
      </c>
      <c r="C29" s="407">
        <f>SUM(C30:C41)</f>
        <v>-411</v>
      </c>
      <c r="D29" s="407">
        <f>SUM(D30:D41)</f>
        <v>-379</v>
      </c>
      <c r="E29" s="408">
        <f t="shared" ref="E29:J29" si="2">SUM(E30:E43)</f>
        <v>-500</v>
      </c>
      <c r="F29" s="207">
        <f t="shared" si="2"/>
        <v>-495</v>
      </c>
      <c r="G29" s="207">
        <f t="shared" si="2"/>
        <v>-125</v>
      </c>
      <c r="H29" s="207">
        <f t="shared" si="2"/>
        <v>-125</v>
      </c>
      <c r="I29" s="207">
        <f t="shared" si="2"/>
        <v>-125</v>
      </c>
      <c r="J29" s="207">
        <f t="shared" si="2"/>
        <v>-120</v>
      </c>
    </row>
    <row r="30" spans="1:10" s="311" customFormat="1" ht="31.5" customHeight="1">
      <c r="A30" s="331" t="s">
        <v>526</v>
      </c>
      <c r="B30" s="310"/>
      <c r="C30" s="283">
        <v>-15</v>
      </c>
      <c r="D30" s="408">
        <v>0</v>
      </c>
      <c r="E30" s="408">
        <v>0</v>
      </c>
      <c r="F30" s="207">
        <v>0</v>
      </c>
      <c r="G30" s="408">
        <v>0</v>
      </c>
      <c r="H30" s="408">
        <v>0</v>
      </c>
      <c r="I30" s="408">
        <v>0</v>
      </c>
      <c r="J30" s="408">
        <v>0</v>
      </c>
    </row>
    <row r="31" spans="1:10" s="311" customFormat="1" ht="36.75" customHeight="1">
      <c r="A31" s="331" t="s">
        <v>527</v>
      </c>
      <c r="B31" s="310"/>
      <c r="C31" s="283">
        <v>-130</v>
      </c>
      <c r="D31" s="283">
        <v>-107</v>
      </c>
      <c r="E31" s="283">
        <v>-175</v>
      </c>
      <c r="F31" s="283">
        <f>SUM(G31:J31)</f>
        <v>-170</v>
      </c>
      <c r="G31" s="409">
        <v>-42</v>
      </c>
      <c r="H31" s="409">
        <v>-43</v>
      </c>
      <c r="I31" s="409">
        <v>-42</v>
      </c>
      <c r="J31" s="283">
        <v>-43</v>
      </c>
    </row>
    <row r="32" spans="1:10" s="311" customFormat="1" ht="31.5" customHeight="1">
      <c r="A32" s="331" t="s">
        <v>528</v>
      </c>
      <c r="B32" s="310"/>
      <c r="C32" s="283">
        <v>-17</v>
      </c>
      <c r="D32" s="283">
        <v>-19</v>
      </c>
      <c r="E32" s="408">
        <v>0</v>
      </c>
      <c r="F32" s="207">
        <v>0</v>
      </c>
      <c r="G32" s="408">
        <v>0</v>
      </c>
      <c r="H32" s="408">
        <v>0</v>
      </c>
      <c r="I32" s="408">
        <v>0</v>
      </c>
      <c r="J32" s="408">
        <v>0</v>
      </c>
    </row>
    <row r="33" spans="1:10" s="311" customFormat="1" ht="36.75" customHeight="1">
      <c r="A33" s="331" t="s">
        <v>529</v>
      </c>
      <c r="B33" s="310"/>
      <c r="C33" s="283">
        <v>0</v>
      </c>
      <c r="D33" s="283">
        <v>-5</v>
      </c>
      <c r="E33" s="408">
        <v>0</v>
      </c>
      <c r="F33" s="207">
        <v>0</v>
      </c>
      <c r="G33" s="408">
        <v>0</v>
      </c>
      <c r="H33" s="408">
        <v>0</v>
      </c>
      <c r="I33" s="408">
        <v>0</v>
      </c>
      <c r="J33" s="408">
        <v>0</v>
      </c>
    </row>
    <row r="34" spans="1:10" s="311" customFormat="1" ht="36.75" customHeight="1">
      <c r="A34" s="205" t="s">
        <v>530</v>
      </c>
      <c r="B34" s="310"/>
      <c r="C34" s="283">
        <v>-12</v>
      </c>
      <c r="D34" s="283">
        <v>-15</v>
      </c>
      <c r="E34" s="408">
        <v>0</v>
      </c>
      <c r="F34" s="207">
        <v>0</v>
      </c>
      <c r="G34" s="408">
        <v>0</v>
      </c>
      <c r="H34" s="408">
        <v>0</v>
      </c>
      <c r="I34" s="408">
        <v>0</v>
      </c>
      <c r="J34" s="408">
        <v>0</v>
      </c>
    </row>
    <row r="35" spans="1:10" s="311" customFormat="1" ht="36.75" customHeight="1">
      <c r="A35" s="331" t="s">
        <v>531</v>
      </c>
      <c r="B35" s="310"/>
      <c r="C35" s="283">
        <v>-92</v>
      </c>
      <c r="D35" s="283">
        <v>-95</v>
      </c>
      <c r="E35" s="283">
        <v>-162</v>
      </c>
      <c r="F35" s="400">
        <f>SUM(G35:J35)</f>
        <v>-160</v>
      </c>
      <c r="G35" s="409">
        <v>-40</v>
      </c>
      <c r="H35" s="409">
        <v>-40</v>
      </c>
      <c r="I35" s="409">
        <v>-40</v>
      </c>
      <c r="J35" s="409">
        <v>-40</v>
      </c>
    </row>
    <row r="36" spans="1:10" s="311" customFormat="1" ht="36.75" customHeight="1">
      <c r="A36" s="331" t="s">
        <v>532</v>
      </c>
      <c r="B36" s="310"/>
      <c r="C36" s="283">
        <v>-103</v>
      </c>
      <c r="D36" s="283">
        <v>-95</v>
      </c>
      <c r="E36" s="283">
        <v>-85</v>
      </c>
      <c r="F36" s="283">
        <f>SUM(G36:J36)</f>
        <v>-95</v>
      </c>
      <c r="G36" s="400">
        <v>-25</v>
      </c>
      <c r="H36" s="400">
        <v>-25</v>
      </c>
      <c r="I36" s="400">
        <v>-25</v>
      </c>
      <c r="J36" s="400">
        <v>-20</v>
      </c>
    </row>
    <row r="37" spans="1:10" s="311" customFormat="1" ht="36.75" customHeight="1">
      <c r="A37" s="331" t="s">
        <v>533</v>
      </c>
      <c r="B37" s="310"/>
      <c r="C37" s="283">
        <v>-21</v>
      </c>
      <c r="D37" s="283">
        <v>-30</v>
      </c>
      <c r="E37" s="408">
        <v>0</v>
      </c>
      <c r="F37" s="207">
        <v>0</v>
      </c>
      <c r="G37" s="408">
        <v>0</v>
      </c>
      <c r="H37" s="408">
        <v>0</v>
      </c>
      <c r="I37" s="408">
        <v>0</v>
      </c>
      <c r="J37" s="408">
        <v>0</v>
      </c>
    </row>
    <row r="38" spans="1:10" s="311" customFormat="1" ht="36.75" customHeight="1">
      <c r="A38" s="331" t="s">
        <v>534</v>
      </c>
      <c r="B38" s="310"/>
      <c r="C38" s="283">
        <v>-9</v>
      </c>
      <c r="D38" s="283">
        <v>-9</v>
      </c>
      <c r="E38" s="283">
        <v>-20</v>
      </c>
      <c r="F38" s="400">
        <f>SUM(G38:J38)</f>
        <v>-20</v>
      </c>
      <c r="G38" s="400">
        <v>-5</v>
      </c>
      <c r="H38" s="400">
        <v>-5</v>
      </c>
      <c r="I38" s="400">
        <v>-5</v>
      </c>
      <c r="J38" s="400">
        <v>-5</v>
      </c>
    </row>
    <row r="39" spans="1:10" s="311" customFormat="1" ht="69" customHeight="1">
      <c r="A39" s="205" t="s">
        <v>684</v>
      </c>
      <c r="B39" s="451"/>
      <c r="C39" s="283">
        <v>0</v>
      </c>
      <c r="D39" s="283">
        <v>-3</v>
      </c>
      <c r="E39" s="283">
        <v>-1</v>
      </c>
      <c r="F39" s="283">
        <f>SUM(G39:J39)</f>
        <v>-1</v>
      </c>
      <c r="G39" s="283">
        <v>0</v>
      </c>
      <c r="H39" s="283">
        <v>0</v>
      </c>
      <c r="I39" s="283">
        <v>-1</v>
      </c>
      <c r="J39" s="283">
        <v>0</v>
      </c>
    </row>
    <row r="40" spans="1:10" s="311" customFormat="1" ht="36.75" customHeight="1">
      <c r="A40" s="331" t="s">
        <v>535</v>
      </c>
      <c r="B40" s="310"/>
      <c r="C40" s="283">
        <v>-11</v>
      </c>
      <c r="D40" s="283">
        <v>0</v>
      </c>
      <c r="E40" s="283">
        <v>0</v>
      </c>
      <c r="F40" s="207">
        <v>0</v>
      </c>
      <c r="G40" s="408">
        <v>0</v>
      </c>
      <c r="H40" s="408">
        <v>0</v>
      </c>
      <c r="I40" s="408">
        <v>0</v>
      </c>
      <c r="J40" s="408">
        <v>0</v>
      </c>
    </row>
    <row r="41" spans="1:10" s="311" customFormat="1" ht="33" customHeight="1">
      <c r="A41" s="441" t="s">
        <v>536</v>
      </c>
      <c r="B41" s="310"/>
      <c r="C41" s="283">
        <v>-1</v>
      </c>
      <c r="D41" s="283">
        <v>-1</v>
      </c>
      <c r="E41" s="283">
        <v>0</v>
      </c>
      <c r="F41" s="207">
        <v>0</v>
      </c>
      <c r="G41" s="408">
        <v>0</v>
      </c>
      <c r="H41" s="408">
        <v>0</v>
      </c>
      <c r="I41" s="408">
        <v>0</v>
      </c>
      <c r="J41" s="408">
        <v>0</v>
      </c>
    </row>
    <row r="42" spans="1:10" s="311" customFormat="1" ht="33" customHeight="1">
      <c r="A42" s="205" t="s">
        <v>518</v>
      </c>
      <c r="B42" s="310"/>
      <c r="C42" s="408"/>
      <c r="D42" s="408"/>
      <c r="E42" s="283">
        <v>-49</v>
      </c>
      <c r="F42" s="400">
        <f>SUM(G42:J42)</f>
        <v>-49</v>
      </c>
      <c r="G42" s="400">
        <v>-13</v>
      </c>
      <c r="H42" s="400">
        <v>-12</v>
      </c>
      <c r="I42" s="400">
        <v>-12</v>
      </c>
      <c r="J42" s="400">
        <v>-12</v>
      </c>
    </row>
    <row r="43" spans="1:10" ht="54" customHeight="1">
      <c r="A43" s="441" t="s">
        <v>636</v>
      </c>
      <c r="B43" s="401"/>
      <c r="C43" s="283">
        <v>-2</v>
      </c>
      <c r="D43" s="283">
        <v>-3</v>
      </c>
      <c r="E43" s="400">
        <v>-8</v>
      </c>
      <c r="F43" s="400">
        <v>0</v>
      </c>
      <c r="G43" s="400">
        <v>0</v>
      </c>
      <c r="H43" s="400">
        <v>0</v>
      </c>
      <c r="I43" s="400">
        <v>0</v>
      </c>
      <c r="J43" s="400">
        <v>0</v>
      </c>
    </row>
    <row r="44" spans="1:10" s="311" customFormat="1" ht="46.5" customHeight="1">
      <c r="A44" s="158" t="s">
        <v>413</v>
      </c>
      <c r="B44" s="310">
        <v>1067</v>
      </c>
      <c r="C44" s="407">
        <f>SUM(C45:C46)</f>
        <v>-34</v>
      </c>
      <c r="D44" s="407">
        <f>SUM(D45:D47)</f>
        <v>-40</v>
      </c>
      <c r="E44" s="408">
        <f>SUM(E45:E47)</f>
        <v>-46</v>
      </c>
      <c r="F44" s="408">
        <f t="shared" ref="F44" si="3">SUM(G44:J44)</f>
        <v>-48</v>
      </c>
      <c r="G44" s="408">
        <f>SUM(G45:G47)</f>
        <v>-12</v>
      </c>
      <c r="H44" s="408">
        <f>SUM(H45:H47)</f>
        <v>-12</v>
      </c>
      <c r="I44" s="408">
        <f>SUM(I45:I47)</f>
        <v>-12</v>
      </c>
      <c r="J44" s="408">
        <f>SUM(J45:J47)</f>
        <v>-12</v>
      </c>
    </row>
    <row r="45" spans="1:10" s="311" customFormat="1" ht="47.25" customHeight="1">
      <c r="A45" s="205" t="s">
        <v>687</v>
      </c>
      <c r="B45" s="209"/>
      <c r="C45" s="210">
        <v>-31</v>
      </c>
      <c r="D45" s="210">
        <v>-40</v>
      </c>
      <c r="E45" s="409">
        <v>-45</v>
      </c>
      <c r="F45" s="409">
        <f>SUM(G45:J45)</f>
        <v>-48</v>
      </c>
      <c r="G45" s="409">
        <v>-12</v>
      </c>
      <c r="H45" s="409">
        <v>-12</v>
      </c>
      <c r="I45" s="409">
        <v>-12</v>
      </c>
      <c r="J45" s="409">
        <v>-12</v>
      </c>
    </row>
    <row r="46" spans="1:10" s="311" customFormat="1" ht="39" customHeight="1">
      <c r="A46" s="331" t="s">
        <v>537</v>
      </c>
      <c r="B46" s="209"/>
      <c r="C46" s="210">
        <v>-3</v>
      </c>
      <c r="D46" s="409">
        <v>0</v>
      </c>
      <c r="E46" s="409">
        <v>0</v>
      </c>
      <c r="F46" s="409">
        <v>0</v>
      </c>
      <c r="G46" s="409">
        <v>0</v>
      </c>
      <c r="H46" s="409">
        <v>0</v>
      </c>
      <c r="I46" s="409">
        <v>0</v>
      </c>
      <c r="J46" s="409">
        <v>0</v>
      </c>
    </row>
    <row r="47" spans="1:10" s="311" customFormat="1" ht="39" customHeight="1">
      <c r="A47" s="376" t="s">
        <v>637</v>
      </c>
      <c r="B47" s="209"/>
      <c r="C47" s="210">
        <v>0</v>
      </c>
      <c r="D47" s="409">
        <v>0</v>
      </c>
      <c r="E47" s="409">
        <v>-1</v>
      </c>
      <c r="F47" s="409">
        <v>0</v>
      </c>
      <c r="G47" s="409">
        <v>0</v>
      </c>
      <c r="H47" s="409">
        <v>0</v>
      </c>
      <c r="I47" s="409">
        <v>0</v>
      </c>
      <c r="J47" s="409">
        <v>0</v>
      </c>
    </row>
    <row r="48" spans="1:10" s="311" customFormat="1" ht="46.5" customHeight="1">
      <c r="A48" s="158" t="s">
        <v>246</v>
      </c>
      <c r="B48" s="310">
        <v>1073</v>
      </c>
      <c r="C48" s="407">
        <f t="shared" ref="C48:J48" si="4">SUM(C49:C52)</f>
        <v>1119</v>
      </c>
      <c r="D48" s="407">
        <f t="shared" si="4"/>
        <v>880</v>
      </c>
      <c r="E48" s="407">
        <f t="shared" si="4"/>
        <v>820</v>
      </c>
      <c r="F48" s="408">
        <f t="shared" si="4"/>
        <v>920</v>
      </c>
      <c r="G48" s="408">
        <f t="shared" si="4"/>
        <v>210</v>
      </c>
      <c r="H48" s="408">
        <f t="shared" si="4"/>
        <v>200</v>
      </c>
      <c r="I48" s="408">
        <f t="shared" si="4"/>
        <v>210</v>
      </c>
      <c r="J48" s="408">
        <f t="shared" si="4"/>
        <v>300</v>
      </c>
    </row>
    <row r="49" spans="1:10" s="311" customFormat="1" ht="33.75" customHeight="1">
      <c r="A49" s="331" t="s">
        <v>538</v>
      </c>
      <c r="B49" s="310"/>
      <c r="C49" s="210">
        <v>1030</v>
      </c>
      <c r="D49" s="210">
        <v>801</v>
      </c>
      <c r="E49" s="210">
        <v>711</v>
      </c>
      <c r="F49" s="210">
        <f>SUM(G49:J49)</f>
        <v>811</v>
      </c>
      <c r="G49" s="210">
        <v>184</v>
      </c>
      <c r="H49" s="210">
        <v>174</v>
      </c>
      <c r="I49" s="210">
        <v>184</v>
      </c>
      <c r="J49" s="210">
        <v>269</v>
      </c>
    </row>
    <row r="50" spans="1:10" s="311" customFormat="1" ht="35.25" customHeight="1">
      <c r="A50" s="331" t="s">
        <v>539</v>
      </c>
      <c r="B50" s="310"/>
      <c r="C50" s="210">
        <v>2</v>
      </c>
      <c r="D50" s="210">
        <v>3</v>
      </c>
      <c r="E50" s="210">
        <v>4</v>
      </c>
      <c r="F50" s="210">
        <f>SUM(G50:J50)</f>
        <v>4</v>
      </c>
      <c r="G50" s="210">
        <v>1</v>
      </c>
      <c r="H50" s="210">
        <v>1</v>
      </c>
      <c r="I50" s="210">
        <v>1</v>
      </c>
      <c r="J50" s="210">
        <v>1</v>
      </c>
    </row>
    <row r="51" spans="1:10" s="311" customFormat="1" ht="30.75" customHeight="1">
      <c r="A51" s="331" t="s">
        <v>540</v>
      </c>
      <c r="B51" s="310"/>
      <c r="C51" s="210">
        <v>81</v>
      </c>
      <c r="D51" s="210">
        <v>76</v>
      </c>
      <c r="E51" s="210">
        <v>105</v>
      </c>
      <c r="F51" s="210">
        <f>SUM(G51:J51)</f>
        <v>105</v>
      </c>
      <c r="G51" s="210">
        <v>25</v>
      </c>
      <c r="H51" s="210">
        <v>25</v>
      </c>
      <c r="I51" s="210">
        <v>25</v>
      </c>
      <c r="J51" s="210">
        <v>30</v>
      </c>
    </row>
    <row r="52" spans="1:10" s="311" customFormat="1" ht="36.75" customHeight="1">
      <c r="A52" s="205" t="s">
        <v>541</v>
      </c>
      <c r="B52" s="209"/>
      <c r="C52" s="210">
        <v>6</v>
      </c>
      <c r="D52" s="409">
        <v>0</v>
      </c>
      <c r="E52" s="409">
        <v>0</v>
      </c>
      <c r="F52" s="409">
        <v>0</v>
      </c>
      <c r="G52" s="409">
        <v>0</v>
      </c>
      <c r="H52" s="409">
        <v>0</v>
      </c>
      <c r="I52" s="409">
        <v>0</v>
      </c>
      <c r="J52" s="409">
        <v>0</v>
      </c>
    </row>
    <row r="53" spans="1:10" s="311" customFormat="1" ht="45" customHeight="1">
      <c r="A53" s="158" t="s">
        <v>408</v>
      </c>
      <c r="B53" s="310">
        <v>1086</v>
      </c>
      <c r="C53" s="407">
        <f t="shared" ref="C53:J53" si="5">SUM(C54:C63)</f>
        <v>-1613</v>
      </c>
      <c r="D53" s="407">
        <f t="shared" si="5"/>
        <v>-912</v>
      </c>
      <c r="E53" s="408">
        <f t="shared" si="5"/>
        <v>-1370</v>
      </c>
      <c r="F53" s="408">
        <f t="shared" si="5"/>
        <v>-900</v>
      </c>
      <c r="G53" s="408">
        <f t="shared" si="5"/>
        <v>-200</v>
      </c>
      <c r="H53" s="408">
        <f t="shared" si="5"/>
        <v>-200</v>
      </c>
      <c r="I53" s="408">
        <f t="shared" si="5"/>
        <v>-250</v>
      </c>
      <c r="J53" s="408">
        <f t="shared" si="5"/>
        <v>-250</v>
      </c>
    </row>
    <row r="54" spans="1:10" s="311" customFormat="1" ht="31.5" customHeight="1">
      <c r="A54" s="331" t="s">
        <v>542</v>
      </c>
      <c r="B54" s="310"/>
      <c r="C54" s="210">
        <v>-960</v>
      </c>
      <c r="D54" s="210">
        <v>-480</v>
      </c>
      <c r="E54" s="210">
        <v>-714</v>
      </c>
      <c r="F54" s="210">
        <f>SUM(G54:J54)</f>
        <v>-452</v>
      </c>
      <c r="G54" s="210">
        <v>-90</v>
      </c>
      <c r="H54" s="210">
        <v>-95</v>
      </c>
      <c r="I54" s="210">
        <v>-158</v>
      </c>
      <c r="J54" s="210">
        <v>-109</v>
      </c>
    </row>
    <row r="55" spans="1:10" s="311" customFormat="1" ht="31.5" customHeight="1">
      <c r="A55" s="205" t="s">
        <v>543</v>
      </c>
      <c r="B55" s="310"/>
      <c r="C55" s="210">
        <v>-157</v>
      </c>
      <c r="D55" s="210">
        <v>-170</v>
      </c>
      <c r="E55" s="210">
        <v>-170</v>
      </c>
      <c r="F55" s="210">
        <f>SUM(G55:J55)</f>
        <v>-115</v>
      </c>
      <c r="G55" s="210">
        <v>-30</v>
      </c>
      <c r="H55" s="210">
        <v>-30</v>
      </c>
      <c r="I55" s="210">
        <v>-25</v>
      </c>
      <c r="J55" s="210">
        <v>-30</v>
      </c>
    </row>
    <row r="56" spans="1:10" s="311" customFormat="1" ht="31.5" customHeight="1">
      <c r="A56" s="205" t="s">
        <v>544</v>
      </c>
      <c r="B56" s="310"/>
      <c r="C56" s="210">
        <v>-223</v>
      </c>
      <c r="D56" s="210">
        <v>-111</v>
      </c>
      <c r="E56" s="210">
        <v>-180</v>
      </c>
      <c r="F56" s="210">
        <f>SUM(G56:J56)</f>
        <v>-115</v>
      </c>
      <c r="G56" s="210">
        <v>-30</v>
      </c>
      <c r="H56" s="210">
        <v>-30</v>
      </c>
      <c r="I56" s="210">
        <v>-25</v>
      </c>
      <c r="J56" s="210">
        <v>-30</v>
      </c>
    </row>
    <row r="57" spans="1:10" s="311" customFormat="1" ht="31.5" customHeight="1">
      <c r="A57" s="205" t="s">
        <v>545</v>
      </c>
      <c r="B57" s="310"/>
      <c r="C57" s="210">
        <v>-193</v>
      </c>
      <c r="D57" s="210">
        <v>-60</v>
      </c>
      <c r="E57" s="210">
        <v>-130</v>
      </c>
      <c r="F57" s="210">
        <f>SUM(G57:J57)</f>
        <v>-90</v>
      </c>
      <c r="G57" s="210">
        <v>-25</v>
      </c>
      <c r="H57" s="210">
        <v>-20</v>
      </c>
      <c r="I57" s="210">
        <v>-20</v>
      </c>
      <c r="J57" s="210">
        <v>-25</v>
      </c>
    </row>
    <row r="58" spans="1:10" s="311" customFormat="1" ht="31.5" customHeight="1">
      <c r="A58" s="331" t="s">
        <v>546</v>
      </c>
      <c r="B58" s="310"/>
      <c r="C58" s="210">
        <v>-36</v>
      </c>
      <c r="D58" s="210">
        <v>-25</v>
      </c>
      <c r="E58" s="210">
        <v>-36</v>
      </c>
      <c r="F58" s="210">
        <f>SUM(G58:J58)</f>
        <v>-35</v>
      </c>
      <c r="G58" s="210">
        <v>0</v>
      </c>
      <c r="H58" s="210">
        <v>0</v>
      </c>
      <c r="I58" s="210">
        <v>0</v>
      </c>
      <c r="J58" s="210">
        <v>-35</v>
      </c>
    </row>
    <row r="59" spans="1:10" s="311" customFormat="1" ht="31.5" customHeight="1">
      <c r="A59" s="331" t="s">
        <v>547</v>
      </c>
      <c r="B59" s="310"/>
      <c r="C59" s="210">
        <v>-3</v>
      </c>
      <c r="D59" s="210">
        <v>0</v>
      </c>
      <c r="E59" s="210">
        <v>0</v>
      </c>
      <c r="F59" s="408">
        <v>0</v>
      </c>
      <c r="G59" s="408">
        <v>0</v>
      </c>
      <c r="H59" s="408">
        <v>0</v>
      </c>
      <c r="I59" s="408">
        <v>0</v>
      </c>
      <c r="J59" s="408">
        <v>0</v>
      </c>
    </row>
    <row r="60" spans="1:10" s="311" customFormat="1" ht="31.5" customHeight="1">
      <c r="A60" s="331" t="s">
        <v>548</v>
      </c>
      <c r="B60" s="310"/>
      <c r="C60" s="210">
        <v>-18</v>
      </c>
      <c r="D60" s="210">
        <v>-20</v>
      </c>
      <c r="E60" s="210">
        <v>-20</v>
      </c>
      <c r="F60" s="210">
        <f>SUM(G60:J60)</f>
        <v>-18</v>
      </c>
      <c r="G60" s="210">
        <v>-5</v>
      </c>
      <c r="H60" s="210">
        <v>-5</v>
      </c>
      <c r="I60" s="210">
        <v>-5</v>
      </c>
      <c r="J60" s="210">
        <v>-3</v>
      </c>
    </row>
    <row r="61" spans="1:10" s="311" customFormat="1" ht="31.5" customHeight="1">
      <c r="A61" s="205" t="s">
        <v>549</v>
      </c>
      <c r="B61" s="310"/>
      <c r="C61" s="210">
        <v>-21</v>
      </c>
      <c r="D61" s="210">
        <v>-46</v>
      </c>
      <c r="E61" s="210">
        <v>-110</v>
      </c>
      <c r="F61" s="210">
        <f>SUM(G61:J61)</f>
        <v>-60</v>
      </c>
      <c r="G61" s="210">
        <v>-15</v>
      </c>
      <c r="H61" s="210">
        <v>-15</v>
      </c>
      <c r="I61" s="210">
        <v>-15</v>
      </c>
      <c r="J61" s="210">
        <v>-15</v>
      </c>
    </row>
    <row r="62" spans="1:10" s="311" customFormat="1" ht="31.5" customHeight="1">
      <c r="A62" s="205" t="s">
        <v>550</v>
      </c>
      <c r="B62" s="310"/>
      <c r="C62" s="210">
        <v>-2</v>
      </c>
      <c r="D62" s="210">
        <v>0</v>
      </c>
      <c r="E62" s="210">
        <v>0</v>
      </c>
      <c r="F62" s="408">
        <v>0</v>
      </c>
      <c r="G62" s="408">
        <v>0</v>
      </c>
      <c r="H62" s="408">
        <v>0</v>
      </c>
      <c r="I62" s="408">
        <v>0</v>
      </c>
      <c r="J62" s="408">
        <v>0</v>
      </c>
    </row>
    <row r="63" spans="1:10" s="311" customFormat="1" ht="31.5" customHeight="1">
      <c r="A63" s="205" t="s">
        <v>551</v>
      </c>
      <c r="B63" s="310"/>
      <c r="C63" s="210">
        <v>0</v>
      </c>
      <c r="D63" s="210"/>
      <c r="E63" s="210">
        <v>-10</v>
      </c>
      <c r="F63" s="210">
        <f>SUM(G63:J63)</f>
        <v>-15</v>
      </c>
      <c r="G63" s="210">
        <v>-5</v>
      </c>
      <c r="H63" s="210">
        <v>-5</v>
      </c>
      <c r="I63" s="210">
        <v>-2</v>
      </c>
      <c r="J63" s="210">
        <v>-3</v>
      </c>
    </row>
    <row r="64" spans="1:10" s="311" customFormat="1" ht="31.5" customHeight="1">
      <c r="A64" s="158" t="s">
        <v>90</v>
      </c>
      <c r="B64" s="310">
        <v>1140</v>
      </c>
      <c r="C64" s="407">
        <f t="shared" ref="C64:J64" si="6">SUM(C65:C68)</f>
        <v>-169</v>
      </c>
      <c r="D64" s="407">
        <f t="shared" si="6"/>
        <v>-251</v>
      </c>
      <c r="E64" s="407">
        <f t="shared" si="6"/>
        <v>-270</v>
      </c>
      <c r="F64" s="407">
        <f t="shared" si="6"/>
        <v>-313</v>
      </c>
      <c r="G64" s="407">
        <f t="shared" si="6"/>
        <v>-87</v>
      </c>
      <c r="H64" s="407">
        <f t="shared" si="6"/>
        <v>-82</v>
      </c>
      <c r="I64" s="407">
        <f t="shared" si="6"/>
        <v>-75</v>
      </c>
      <c r="J64" s="407">
        <f t="shared" si="6"/>
        <v>-69</v>
      </c>
    </row>
    <row r="65" spans="1:10" s="311" customFormat="1" ht="31.5" customHeight="1">
      <c r="A65" s="331" t="s">
        <v>552</v>
      </c>
      <c r="B65" s="310"/>
      <c r="C65" s="210">
        <v>-128</v>
      </c>
      <c r="D65" s="210">
        <v>-90</v>
      </c>
      <c r="E65" s="210">
        <v>-90</v>
      </c>
      <c r="F65" s="210">
        <f>SUM(G65:J65)</f>
        <v>-52</v>
      </c>
      <c r="G65" s="210">
        <v>-16</v>
      </c>
      <c r="H65" s="210">
        <v>-14</v>
      </c>
      <c r="I65" s="210">
        <v>-12</v>
      </c>
      <c r="J65" s="210">
        <v>-10</v>
      </c>
    </row>
    <row r="66" spans="1:10" s="311" customFormat="1" ht="39" customHeight="1">
      <c r="A66" s="331" t="s">
        <v>553</v>
      </c>
      <c r="B66" s="310"/>
      <c r="C66" s="210">
        <v>-24</v>
      </c>
      <c r="D66" s="210">
        <v>-157</v>
      </c>
      <c r="E66" s="210">
        <v>-157</v>
      </c>
      <c r="F66" s="210">
        <f>SUM(G66:J66)</f>
        <v>-121</v>
      </c>
      <c r="G66" s="210">
        <v>-33</v>
      </c>
      <c r="H66" s="210">
        <v>-32</v>
      </c>
      <c r="I66" s="210">
        <v>-29</v>
      </c>
      <c r="J66" s="210">
        <v>-27</v>
      </c>
    </row>
    <row r="67" spans="1:10" s="311" customFormat="1" ht="31.5" customHeight="1">
      <c r="A67" s="331" t="s">
        <v>554</v>
      </c>
      <c r="B67" s="310"/>
      <c r="C67" s="210">
        <v>-17</v>
      </c>
      <c r="D67" s="210">
        <v>-4</v>
      </c>
      <c r="E67" s="210">
        <v>-4</v>
      </c>
      <c r="F67" s="408">
        <v>0</v>
      </c>
      <c r="G67" s="408">
        <v>0</v>
      </c>
      <c r="H67" s="408">
        <v>0</v>
      </c>
      <c r="I67" s="408">
        <v>0</v>
      </c>
      <c r="J67" s="408">
        <v>0</v>
      </c>
    </row>
    <row r="68" spans="1:10" s="311" customFormat="1" ht="30" customHeight="1">
      <c r="A68" s="384" t="s">
        <v>669</v>
      </c>
      <c r="B68" s="209"/>
      <c r="C68" s="409">
        <v>0</v>
      </c>
      <c r="D68" s="409">
        <v>0</v>
      </c>
      <c r="E68" s="409">
        <v>-19</v>
      </c>
      <c r="F68" s="409">
        <f>SUM(G68:J68)</f>
        <v>-140</v>
      </c>
      <c r="G68" s="409">
        <v>-38</v>
      </c>
      <c r="H68" s="409">
        <v>-36</v>
      </c>
      <c r="I68" s="409">
        <v>-34</v>
      </c>
      <c r="J68" s="409">
        <v>-32</v>
      </c>
    </row>
    <row r="69" spans="1:10" ht="60" customHeight="1">
      <c r="A69" s="312"/>
      <c r="C69" s="274"/>
      <c r="D69" s="313"/>
      <c r="E69" s="313"/>
      <c r="F69" s="313"/>
      <c r="G69" s="313"/>
      <c r="H69" s="313"/>
    </row>
    <row r="70" spans="1:10" ht="24.75" customHeight="1">
      <c r="A70" s="360" t="s">
        <v>675</v>
      </c>
      <c r="B70" s="21"/>
      <c r="C70" s="506" t="s">
        <v>86</v>
      </c>
      <c r="D70" s="506"/>
      <c r="E70" s="506"/>
      <c r="F70" s="136"/>
      <c r="G70" s="473" t="s">
        <v>677</v>
      </c>
      <c r="H70" s="473"/>
      <c r="I70" s="473"/>
    </row>
    <row r="71" spans="1:10">
      <c r="A71" s="359" t="s">
        <v>369</v>
      </c>
      <c r="B71" s="166"/>
      <c r="C71" s="493" t="s">
        <v>406</v>
      </c>
      <c r="D71" s="493"/>
      <c r="E71" s="267"/>
      <c r="F71" s="166"/>
      <c r="G71" s="481" t="s">
        <v>83</v>
      </c>
      <c r="H71" s="481"/>
      <c r="I71" s="481"/>
    </row>
    <row r="72" spans="1:10">
      <c r="A72" s="312"/>
      <c r="C72" s="274"/>
      <c r="D72" s="313"/>
      <c r="E72" s="313"/>
      <c r="F72" s="313"/>
      <c r="G72" s="313"/>
      <c r="H72" s="313"/>
    </row>
    <row r="73" spans="1:10">
      <c r="A73" s="312"/>
      <c r="C73" s="274"/>
      <c r="D73" s="313"/>
      <c r="E73" s="313"/>
      <c r="F73" s="313"/>
      <c r="G73" s="313"/>
      <c r="H73" s="313"/>
    </row>
    <row r="74" spans="1:10">
      <c r="A74" s="312"/>
      <c r="C74" s="274"/>
      <c r="D74" s="313"/>
      <c r="E74" s="313"/>
      <c r="F74" s="313"/>
      <c r="G74" s="313"/>
      <c r="H74" s="313"/>
    </row>
    <row r="75" spans="1:10">
      <c r="A75" s="312"/>
      <c r="C75" s="274"/>
      <c r="D75" s="313"/>
      <c r="E75" s="313"/>
      <c r="F75" s="313"/>
      <c r="G75" s="313"/>
      <c r="H75" s="313"/>
    </row>
    <row r="76" spans="1:10">
      <c r="A76" s="312"/>
      <c r="C76" s="274"/>
      <c r="D76" s="313"/>
      <c r="E76" s="313"/>
      <c r="F76" s="313"/>
      <c r="G76" s="313"/>
      <c r="H76" s="313"/>
    </row>
    <row r="77" spans="1:10">
      <c r="A77" s="312"/>
      <c r="C77" s="274"/>
      <c r="D77" s="313"/>
      <c r="E77" s="313"/>
      <c r="F77" s="313"/>
      <c r="G77" s="313"/>
      <c r="H77" s="313"/>
    </row>
    <row r="78" spans="1:10">
      <c r="A78" s="312"/>
      <c r="C78" s="274"/>
      <c r="D78" s="313"/>
      <c r="E78" s="313"/>
      <c r="F78" s="313"/>
      <c r="G78" s="313"/>
      <c r="H78" s="313"/>
    </row>
    <row r="79" spans="1:10">
      <c r="A79" s="312"/>
      <c r="C79" s="274"/>
      <c r="D79" s="313"/>
      <c r="E79" s="313"/>
      <c r="F79" s="313"/>
      <c r="G79" s="313"/>
      <c r="H79" s="313"/>
    </row>
    <row r="80" spans="1:10">
      <c r="A80" s="312"/>
      <c r="C80" s="274"/>
      <c r="D80" s="313"/>
      <c r="E80" s="313"/>
      <c r="F80" s="313"/>
      <c r="G80" s="313"/>
      <c r="H80" s="313"/>
    </row>
    <row r="81" spans="1:8">
      <c r="A81" s="312"/>
      <c r="C81" s="274"/>
      <c r="D81" s="313"/>
      <c r="E81" s="313"/>
      <c r="F81" s="313"/>
      <c r="G81" s="313"/>
      <c r="H81" s="313"/>
    </row>
    <row r="82" spans="1:8">
      <c r="A82" s="312"/>
      <c r="C82" s="274"/>
      <c r="D82" s="313"/>
      <c r="E82" s="313"/>
      <c r="F82" s="313"/>
      <c r="G82" s="313"/>
      <c r="H82" s="313"/>
    </row>
    <row r="83" spans="1:8">
      <c r="A83" s="312"/>
      <c r="C83" s="274"/>
      <c r="D83" s="313"/>
      <c r="E83" s="313"/>
      <c r="F83" s="313"/>
      <c r="G83" s="313"/>
      <c r="H83" s="313"/>
    </row>
    <row r="84" spans="1:8">
      <c r="A84" s="312"/>
      <c r="C84" s="274"/>
      <c r="D84" s="313"/>
      <c r="E84" s="313"/>
      <c r="F84" s="313"/>
      <c r="G84" s="313"/>
      <c r="H84" s="313"/>
    </row>
    <row r="85" spans="1:8">
      <c r="A85" s="312"/>
      <c r="C85" s="274"/>
      <c r="D85" s="313"/>
      <c r="E85" s="313"/>
      <c r="F85" s="313"/>
      <c r="G85" s="313"/>
      <c r="H85" s="313"/>
    </row>
    <row r="86" spans="1:8">
      <c r="A86" s="312"/>
      <c r="C86" s="274"/>
      <c r="D86" s="313"/>
      <c r="E86" s="313"/>
      <c r="F86" s="313"/>
      <c r="G86" s="313"/>
      <c r="H86" s="313"/>
    </row>
    <row r="87" spans="1:8">
      <c r="A87" s="312"/>
      <c r="C87" s="274"/>
      <c r="D87" s="313"/>
      <c r="E87" s="313"/>
      <c r="F87" s="313"/>
      <c r="G87" s="313"/>
      <c r="H87" s="313"/>
    </row>
    <row r="88" spans="1:8">
      <c r="A88" s="312"/>
      <c r="C88" s="274"/>
      <c r="D88" s="313"/>
      <c r="E88" s="313"/>
      <c r="F88" s="313"/>
      <c r="G88" s="313"/>
      <c r="H88" s="313"/>
    </row>
    <row r="89" spans="1:8">
      <c r="A89" s="312"/>
      <c r="C89" s="274"/>
      <c r="D89" s="313"/>
      <c r="E89" s="313"/>
      <c r="F89" s="313"/>
      <c r="G89" s="313"/>
      <c r="H89" s="313"/>
    </row>
    <row r="90" spans="1:8">
      <c r="A90" s="312"/>
      <c r="C90" s="274"/>
      <c r="D90" s="313"/>
      <c r="E90" s="313"/>
      <c r="F90" s="313"/>
      <c r="G90" s="313"/>
      <c r="H90" s="313"/>
    </row>
    <row r="91" spans="1:8">
      <c r="A91" s="312"/>
      <c r="C91" s="274"/>
      <c r="D91" s="313"/>
      <c r="E91" s="313"/>
      <c r="F91" s="313"/>
      <c r="G91" s="313"/>
      <c r="H91" s="313"/>
    </row>
    <row r="92" spans="1:8">
      <c r="A92" s="312"/>
      <c r="C92" s="274"/>
      <c r="D92" s="313"/>
      <c r="E92" s="313"/>
      <c r="F92" s="313"/>
      <c r="G92" s="313"/>
      <c r="H92" s="313"/>
    </row>
    <row r="93" spans="1:8">
      <c r="A93" s="312"/>
      <c r="C93" s="274"/>
      <c r="D93" s="313"/>
      <c r="E93" s="313"/>
      <c r="F93" s="313"/>
      <c r="G93" s="313"/>
      <c r="H93" s="313"/>
    </row>
    <row r="94" spans="1:8">
      <c r="A94" s="312"/>
      <c r="C94" s="274"/>
      <c r="D94" s="313"/>
      <c r="E94" s="313"/>
      <c r="F94" s="313"/>
      <c r="G94" s="313"/>
      <c r="H94" s="313"/>
    </row>
    <row r="95" spans="1:8">
      <c r="A95" s="312"/>
      <c r="C95" s="274"/>
      <c r="D95" s="313"/>
      <c r="E95" s="313"/>
      <c r="F95" s="313"/>
      <c r="G95" s="313"/>
      <c r="H95" s="313"/>
    </row>
    <row r="96" spans="1:8">
      <c r="A96" s="312"/>
      <c r="C96" s="274"/>
      <c r="D96" s="313"/>
      <c r="E96" s="313"/>
      <c r="F96" s="313"/>
      <c r="G96" s="313"/>
      <c r="H96" s="313"/>
    </row>
    <row r="97" spans="1:8">
      <c r="A97" s="312"/>
      <c r="C97" s="274"/>
      <c r="D97" s="313"/>
      <c r="E97" s="313"/>
      <c r="F97" s="313"/>
      <c r="G97" s="313"/>
      <c r="H97" s="313"/>
    </row>
    <row r="98" spans="1:8">
      <c r="A98" s="312"/>
      <c r="C98" s="274"/>
      <c r="D98" s="313"/>
      <c r="E98" s="313"/>
      <c r="F98" s="313"/>
      <c r="G98" s="313"/>
      <c r="H98" s="313"/>
    </row>
    <row r="99" spans="1:8">
      <c r="A99" s="312"/>
      <c r="C99" s="274"/>
      <c r="D99" s="313"/>
      <c r="E99" s="313"/>
      <c r="F99" s="313"/>
      <c r="G99" s="313"/>
      <c r="H99" s="313"/>
    </row>
    <row r="100" spans="1:8">
      <c r="A100" s="312"/>
      <c r="C100" s="274"/>
      <c r="D100" s="313"/>
      <c r="E100" s="313"/>
      <c r="F100" s="313"/>
      <c r="G100" s="313"/>
      <c r="H100" s="313"/>
    </row>
    <row r="101" spans="1:8">
      <c r="A101" s="312"/>
      <c r="C101" s="274"/>
      <c r="D101" s="313"/>
      <c r="E101" s="313"/>
      <c r="F101" s="313"/>
      <c r="G101" s="313"/>
      <c r="H101" s="313"/>
    </row>
    <row r="102" spans="1:8">
      <c r="A102" s="312"/>
      <c r="C102" s="274"/>
      <c r="D102" s="313"/>
      <c r="E102" s="313"/>
      <c r="F102" s="313"/>
      <c r="G102" s="313"/>
      <c r="H102" s="313"/>
    </row>
    <row r="103" spans="1:8">
      <c r="A103" s="312"/>
      <c r="C103" s="274"/>
      <c r="D103" s="313"/>
      <c r="E103" s="313"/>
      <c r="F103" s="313"/>
      <c r="G103" s="313"/>
      <c r="H103" s="313"/>
    </row>
    <row r="104" spans="1:8">
      <c r="A104" s="312"/>
      <c r="C104" s="274"/>
      <c r="D104" s="313"/>
      <c r="E104" s="313"/>
      <c r="F104" s="313"/>
      <c r="G104" s="313"/>
      <c r="H104" s="313"/>
    </row>
    <row r="105" spans="1:8">
      <c r="A105" s="312"/>
      <c r="C105" s="274"/>
      <c r="D105" s="313"/>
      <c r="E105" s="313"/>
      <c r="F105" s="313"/>
      <c r="G105" s="313"/>
      <c r="H105" s="313"/>
    </row>
    <row r="106" spans="1:8">
      <c r="A106" s="312"/>
      <c r="C106" s="274"/>
      <c r="D106" s="313"/>
      <c r="E106" s="313"/>
      <c r="F106" s="313"/>
      <c r="G106" s="313"/>
      <c r="H106" s="313"/>
    </row>
    <row r="107" spans="1:8">
      <c r="A107" s="312"/>
      <c r="C107" s="274"/>
      <c r="D107" s="313"/>
      <c r="E107" s="313"/>
      <c r="F107" s="313"/>
      <c r="G107" s="313"/>
      <c r="H107" s="313"/>
    </row>
    <row r="108" spans="1:8">
      <c r="A108" s="312"/>
      <c r="C108" s="274"/>
      <c r="D108" s="313"/>
      <c r="E108" s="313"/>
      <c r="F108" s="313"/>
      <c r="G108" s="313"/>
      <c r="H108" s="313"/>
    </row>
    <row r="109" spans="1:8">
      <c r="A109" s="312"/>
      <c r="C109" s="274"/>
      <c r="D109" s="313"/>
      <c r="E109" s="313"/>
      <c r="F109" s="313"/>
      <c r="G109" s="313"/>
      <c r="H109" s="313"/>
    </row>
    <row r="110" spans="1:8">
      <c r="A110" s="312"/>
      <c r="C110" s="274"/>
      <c r="D110" s="313"/>
      <c r="E110" s="313"/>
      <c r="F110" s="313"/>
      <c r="G110" s="313"/>
      <c r="H110" s="313"/>
    </row>
    <row r="111" spans="1:8">
      <c r="A111" s="312"/>
      <c r="C111" s="274"/>
      <c r="D111" s="313"/>
      <c r="E111" s="313"/>
      <c r="F111" s="313"/>
      <c r="G111" s="313"/>
      <c r="H111" s="313"/>
    </row>
    <row r="112" spans="1:8">
      <c r="A112" s="312"/>
      <c r="C112" s="274"/>
      <c r="D112" s="313"/>
      <c r="E112" s="313"/>
      <c r="F112" s="313"/>
      <c r="G112" s="313"/>
      <c r="H112" s="313"/>
    </row>
    <row r="113" spans="1:8">
      <c r="A113" s="312"/>
      <c r="C113" s="274"/>
      <c r="D113" s="313"/>
      <c r="E113" s="313"/>
      <c r="F113" s="313"/>
      <c r="G113" s="313"/>
      <c r="H113" s="313"/>
    </row>
    <row r="114" spans="1:8">
      <c r="A114" s="312"/>
      <c r="C114" s="274"/>
      <c r="D114" s="313"/>
      <c r="E114" s="313"/>
      <c r="F114" s="313"/>
      <c r="G114" s="313"/>
      <c r="H114" s="313"/>
    </row>
    <row r="115" spans="1:8">
      <c r="A115" s="312"/>
      <c r="C115" s="274"/>
      <c r="D115" s="313"/>
      <c r="E115" s="313"/>
      <c r="F115" s="313"/>
      <c r="G115" s="313"/>
      <c r="H115" s="313"/>
    </row>
    <row r="116" spans="1:8">
      <c r="A116" s="312"/>
      <c r="C116" s="274"/>
      <c r="D116" s="313"/>
      <c r="E116" s="313"/>
      <c r="F116" s="313"/>
      <c r="G116" s="313"/>
      <c r="H116" s="313"/>
    </row>
    <row r="117" spans="1:8">
      <c r="A117" s="312"/>
      <c r="C117" s="274"/>
      <c r="D117" s="313"/>
      <c r="E117" s="313"/>
      <c r="F117" s="313"/>
      <c r="G117" s="313"/>
      <c r="H117" s="313"/>
    </row>
    <row r="118" spans="1:8">
      <c r="A118" s="312"/>
      <c r="C118" s="274"/>
      <c r="D118" s="313"/>
      <c r="E118" s="313"/>
      <c r="F118" s="313"/>
      <c r="G118" s="313"/>
      <c r="H118" s="313"/>
    </row>
    <row r="119" spans="1:8">
      <c r="A119" s="312"/>
      <c r="C119" s="274"/>
      <c r="D119" s="313"/>
      <c r="E119" s="313"/>
      <c r="F119" s="313"/>
      <c r="G119" s="313"/>
      <c r="H119" s="313"/>
    </row>
    <row r="120" spans="1:8">
      <c r="A120" s="312"/>
      <c r="C120" s="274"/>
      <c r="D120" s="313"/>
      <c r="E120" s="313"/>
      <c r="F120" s="313"/>
      <c r="G120" s="313"/>
      <c r="H120" s="313"/>
    </row>
    <row r="121" spans="1:8">
      <c r="A121" s="312"/>
      <c r="C121" s="274"/>
      <c r="D121" s="313"/>
      <c r="E121" s="313"/>
      <c r="F121" s="313"/>
      <c r="G121" s="313"/>
      <c r="H121" s="313"/>
    </row>
    <row r="122" spans="1:8">
      <c r="A122" s="312"/>
      <c r="C122" s="274"/>
      <c r="D122" s="313"/>
      <c r="E122" s="313"/>
      <c r="F122" s="313"/>
      <c r="G122" s="313"/>
      <c r="H122" s="313"/>
    </row>
    <row r="123" spans="1:8">
      <c r="A123" s="312"/>
      <c r="C123" s="274"/>
      <c r="D123" s="313"/>
      <c r="E123" s="313"/>
      <c r="F123" s="313"/>
      <c r="G123" s="313"/>
      <c r="H123" s="313"/>
    </row>
    <row r="124" spans="1:8">
      <c r="A124" s="312"/>
      <c r="C124" s="274"/>
      <c r="D124" s="313"/>
      <c r="E124" s="313"/>
      <c r="F124" s="313"/>
      <c r="G124" s="313"/>
      <c r="H124" s="313"/>
    </row>
    <row r="125" spans="1:8">
      <c r="A125" s="312"/>
      <c r="C125" s="274"/>
      <c r="D125" s="313"/>
      <c r="E125" s="313"/>
      <c r="F125" s="313"/>
      <c r="G125" s="313"/>
      <c r="H125" s="313"/>
    </row>
    <row r="126" spans="1:8">
      <c r="A126" s="312"/>
    </row>
    <row r="127" spans="1:8">
      <c r="A127" s="314"/>
    </row>
    <row r="128" spans="1:8">
      <c r="A128" s="314"/>
    </row>
    <row r="129" spans="1:1">
      <c r="A129" s="314"/>
    </row>
    <row r="130" spans="1:1">
      <c r="A130" s="314"/>
    </row>
    <row r="131" spans="1:1">
      <c r="A131" s="314"/>
    </row>
    <row r="132" spans="1:1">
      <c r="A132" s="314"/>
    </row>
    <row r="133" spans="1:1">
      <c r="A133" s="314"/>
    </row>
    <row r="134" spans="1:1">
      <c r="A134" s="314"/>
    </row>
    <row r="135" spans="1:1">
      <c r="A135" s="314"/>
    </row>
    <row r="136" spans="1:1">
      <c r="A136" s="314"/>
    </row>
    <row r="137" spans="1:1">
      <c r="A137" s="314"/>
    </row>
    <row r="138" spans="1:1">
      <c r="A138" s="314"/>
    </row>
    <row r="139" spans="1:1">
      <c r="A139" s="314"/>
    </row>
    <row r="140" spans="1:1">
      <c r="A140" s="314"/>
    </row>
    <row r="141" spans="1:1">
      <c r="A141" s="314"/>
    </row>
    <row r="142" spans="1:1">
      <c r="A142" s="314"/>
    </row>
    <row r="143" spans="1:1">
      <c r="A143" s="314"/>
    </row>
    <row r="144" spans="1:1">
      <c r="A144" s="314"/>
    </row>
    <row r="145" spans="1:1">
      <c r="A145" s="314"/>
    </row>
    <row r="146" spans="1:1">
      <c r="A146" s="314"/>
    </row>
    <row r="147" spans="1:1">
      <c r="A147" s="314"/>
    </row>
    <row r="148" spans="1:1">
      <c r="A148" s="314"/>
    </row>
    <row r="149" spans="1:1">
      <c r="A149" s="314"/>
    </row>
    <row r="150" spans="1:1">
      <c r="A150" s="314"/>
    </row>
    <row r="151" spans="1:1">
      <c r="A151" s="314"/>
    </row>
    <row r="152" spans="1:1">
      <c r="A152" s="314"/>
    </row>
    <row r="153" spans="1:1">
      <c r="A153" s="314"/>
    </row>
    <row r="154" spans="1:1">
      <c r="A154" s="314"/>
    </row>
    <row r="155" spans="1:1">
      <c r="A155" s="314"/>
    </row>
    <row r="156" spans="1:1">
      <c r="A156" s="314"/>
    </row>
    <row r="157" spans="1:1">
      <c r="A157" s="314"/>
    </row>
    <row r="158" spans="1:1">
      <c r="A158" s="314"/>
    </row>
    <row r="159" spans="1:1">
      <c r="A159" s="314"/>
    </row>
    <row r="160" spans="1:1">
      <c r="A160" s="314"/>
    </row>
    <row r="161" spans="1:1">
      <c r="A161" s="314"/>
    </row>
    <row r="162" spans="1:1">
      <c r="A162" s="314"/>
    </row>
    <row r="163" spans="1:1">
      <c r="A163" s="314"/>
    </row>
    <row r="164" spans="1:1">
      <c r="A164" s="314"/>
    </row>
    <row r="165" spans="1:1">
      <c r="A165" s="314"/>
    </row>
    <row r="166" spans="1:1">
      <c r="A166" s="314"/>
    </row>
    <row r="167" spans="1:1">
      <c r="A167" s="314"/>
    </row>
    <row r="168" spans="1:1">
      <c r="A168" s="314"/>
    </row>
    <row r="169" spans="1:1">
      <c r="A169" s="314"/>
    </row>
    <row r="170" spans="1:1">
      <c r="A170" s="314"/>
    </row>
    <row r="171" spans="1:1">
      <c r="A171" s="314"/>
    </row>
    <row r="172" spans="1:1">
      <c r="A172" s="314"/>
    </row>
    <row r="173" spans="1:1">
      <c r="A173" s="314"/>
    </row>
    <row r="174" spans="1:1">
      <c r="A174" s="314"/>
    </row>
    <row r="175" spans="1:1">
      <c r="A175" s="314"/>
    </row>
    <row r="176" spans="1:1">
      <c r="A176" s="314"/>
    </row>
    <row r="177" spans="1:1">
      <c r="A177" s="314"/>
    </row>
    <row r="178" spans="1:1">
      <c r="A178" s="314"/>
    </row>
    <row r="179" spans="1:1">
      <c r="A179" s="314"/>
    </row>
    <row r="180" spans="1:1">
      <c r="A180" s="314"/>
    </row>
    <row r="181" spans="1:1">
      <c r="A181" s="314"/>
    </row>
    <row r="182" spans="1:1">
      <c r="A182" s="314"/>
    </row>
    <row r="183" spans="1:1">
      <c r="A183" s="314"/>
    </row>
    <row r="184" spans="1:1">
      <c r="A184" s="314"/>
    </row>
    <row r="185" spans="1:1">
      <c r="A185" s="314"/>
    </row>
    <row r="186" spans="1:1">
      <c r="A186" s="314"/>
    </row>
    <row r="187" spans="1:1">
      <c r="A187" s="314"/>
    </row>
    <row r="188" spans="1:1">
      <c r="A188" s="314"/>
    </row>
    <row r="189" spans="1:1">
      <c r="A189" s="314"/>
    </row>
    <row r="190" spans="1:1">
      <c r="A190" s="314"/>
    </row>
    <row r="191" spans="1:1">
      <c r="A191" s="314"/>
    </row>
    <row r="192" spans="1:1">
      <c r="A192" s="314"/>
    </row>
    <row r="193" spans="1:1">
      <c r="A193" s="314"/>
    </row>
    <row r="194" spans="1:1">
      <c r="A194" s="314"/>
    </row>
    <row r="195" spans="1:1">
      <c r="A195" s="314"/>
    </row>
    <row r="196" spans="1:1">
      <c r="A196" s="314"/>
    </row>
    <row r="197" spans="1:1">
      <c r="A197" s="314"/>
    </row>
    <row r="198" spans="1:1">
      <c r="A198" s="314"/>
    </row>
    <row r="199" spans="1:1">
      <c r="A199" s="314"/>
    </row>
    <row r="200" spans="1:1">
      <c r="A200" s="314"/>
    </row>
    <row r="201" spans="1:1">
      <c r="A201" s="314"/>
    </row>
    <row r="202" spans="1:1">
      <c r="A202" s="314"/>
    </row>
    <row r="203" spans="1:1">
      <c r="A203" s="314"/>
    </row>
    <row r="204" spans="1:1">
      <c r="A204" s="314"/>
    </row>
    <row r="205" spans="1:1">
      <c r="A205" s="314"/>
    </row>
    <row r="206" spans="1:1">
      <c r="A206" s="314"/>
    </row>
    <row r="207" spans="1:1">
      <c r="A207" s="314"/>
    </row>
    <row r="208" spans="1:1">
      <c r="A208" s="314"/>
    </row>
    <row r="209" spans="1:1">
      <c r="A209" s="314"/>
    </row>
    <row r="210" spans="1:1">
      <c r="A210" s="314"/>
    </row>
    <row r="211" spans="1:1">
      <c r="A211" s="314"/>
    </row>
    <row r="212" spans="1:1">
      <c r="A212" s="314"/>
    </row>
    <row r="213" spans="1:1">
      <c r="A213" s="314"/>
    </row>
    <row r="214" spans="1:1">
      <c r="A214" s="314"/>
    </row>
    <row r="215" spans="1:1">
      <c r="A215" s="314"/>
    </row>
    <row r="216" spans="1:1">
      <c r="A216" s="314"/>
    </row>
    <row r="217" spans="1:1">
      <c r="A217" s="314"/>
    </row>
    <row r="218" spans="1:1">
      <c r="A218" s="314"/>
    </row>
    <row r="219" spans="1:1">
      <c r="A219" s="314"/>
    </row>
    <row r="220" spans="1:1">
      <c r="A220" s="314"/>
    </row>
    <row r="221" spans="1:1">
      <c r="A221" s="314"/>
    </row>
    <row r="222" spans="1:1">
      <c r="A222" s="314"/>
    </row>
    <row r="223" spans="1:1">
      <c r="A223" s="314"/>
    </row>
    <row r="224" spans="1:1">
      <c r="A224" s="314"/>
    </row>
    <row r="225" spans="1:1">
      <c r="A225" s="314"/>
    </row>
    <row r="226" spans="1:1">
      <c r="A226" s="314"/>
    </row>
    <row r="227" spans="1:1">
      <c r="A227" s="314"/>
    </row>
    <row r="228" spans="1:1">
      <c r="A228" s="314"/>
    </row>
    <row r="229" spans="1:1">
      <c r="A229" s="314"/>
    </row>
    <row r="230" spans="1:1">
      <c r="A230" s="314"/>
    </row>
    <row r="231" spans="1:1">
      <c r="A231" s="314"/>
    </row>
    <row r="232" spans="1:1">
      <c r="A232" s="314"/>
    </row>
    <row r="233" spans="1:1">
      <c r="A233" s="314"/>
    </row>
    <row r="234" spans="1:1">
      <c r="A234" s="314"/>
    </row>
    <row r="235" spans="1:1">
      <c r="A235" s="314"/>
    </row>
    <row r="236" spans="1:1">
      <c r="A236" s="314"/>
    </row>
    <row r="237" spans="1:1">
      <c r="A237" s="314"/>
    </row>
    <row r="238" spans="1:1">
      <c r="A238" s="314"/>
    </row>
    <row r="239" spans="1:1">
      <c r="A239" s="314"/>
    </row>
    <row r="240" spans="1:1">
      <c r="A240" s="314"/>
    </row>
    <row r="241" spans="1:1">
      <c r="A241" s="314"/>
    </row>
    <row r="242" spans="1:1">
      <c r="A242" s="314"/>
    </row>
    <row r="243" spans="1:1">
      <c r="A243" s="314"/>
    </row>
    <row r="244" spans="1:1">
      <c r="A244" s="314"/>
    </row>
    <row r="245" spans="1:1">
      <c r="A245" s="314"/>
    </row>
    <row r="246" spans="1:1">
      <c r="A246" s="314"/>
    </row>
    <row r="247" spans="1:1">
      <c r="A247" s="314"/>
    </row>
    <row r="248" spans="1:1">
      <c r="A248" s="314"/>
    </row>
    <row r="249" spans="1:1">
      <c r="A249" s="314"/>
    </row>
    <row r="250" spans="1:1">
      <c r="A250" s="314"/>
    </row>
    <row r="251" spans="1:1">
      <c r="A251" s="314"/>
    </row>
    <row r="252" spans="1:1">
      <c r="A252" s="314"/>
    </row>
    <row r="253" spans="1:1">
      <c r="A253" s="314"/>
    </row>
    <row r="254" spans="1:1">
      <c r="A254" s="314"/>
    </row>
    <row r="255" spans="1:1">
      <c r="A255" s="314"/>
    </row>
    <row r="256" spans="1:1">
      <c r="A256" s="314"/>
    </row>
    <row r="257" spans="1:1">
      <c r="A257" s="314"/>
    </row>
    <row r="258" spans="1:1">
      <c r="A258" s="314"/>
    </row>
    <row r="259" spans="1:1">
      <c r="A259" s="314"/>
    </row>
    <row r="260" spans="1:1">
      <c r="A260" s="314"/>
    </row>
    <row r="261" spans="1:1">
      <c r="A261" s="314"/>
    </row>
    <row r="262" spans="1:1">
      <c r="A262" s="314"/>
    </row>
    <row r="263" spans="1:1">
      <c r="A263" s="314"/>
    </row>
    <row r="264" spans="1:1">
      <c r="A264" s="314"/>
    </row>
    <row r="265" spans="1:1">
      <c r="A265" s="314"/>
    </row>
    <row r="266" spans="1:1">
      <c r="A266" s="314"/>
    </row>
    <row r="267" spans="1:1">
      <c r="A267" s="314"/>
    </row>
    <row r="268" spans="1:1">
      <c r="A268" s="314"/>
    </row>
    <row r="269" spans="1:1">
      <c r="A269" s="314"/>
    </row>
    <row r="270" spans="1:1">
      <c r="A270" s="314"/>
    </row>
    <row r="271" spans="1:1">
      <c r="A271" s="314"/>
    </row>
    <row r="272" spans="1:1">
      <c r="A272" s="314"/>
    </row>
    <row r="273" spans="1:1">
      <c r="A273" s="314"/>
    </row>
    <row r="274" spans="1:1">
      <c r="A274" s="314"/>
    </row>
    <row r="275" spans="1:1">
      <c r="A275" s="314"/>
    </row>
    <row r="276" spans="1:1">
      <c r="A276" s="314"/>
    </row>
    <row r="277" spans="1:1">
      <c r="A277" s="314"/>
    </row>
    <row r="278" spans="1:1">
      <c r="A278" s="314"/>
    </row>
    <row r="279" spans="1:1">
      <c r="A279" s="314"/>
    </row>
    <row r="280" spans="1:1">
      <c r="A280" s="314"/>
    </row>
    <row r="281" spans="1:1">
      <c r="A281" s="314"/>
    </row>
    <row r="282" spans="1:1">
      <c r="A282" s="314"/>
    </row>
    <row r="283" spans="1:1">
      <c r="A283" s="314"/>
    </row>
    <row r="284" spans="1:1">
      <c r="A284" s="314"/>
    </row>
    <row r="285" spans="1:1">
      <c r="A285" s="314"/>
    </row>
    <row r="286" spans="1:1">
      <c r="A286" s="314"/>
    </row>
    <row r="287" spans="1:1">
      <c r="A287" s="314"/>
    </row>
    <row r="288" spans="1:1">
      <c r="A288" s="314"/>
    </row>
    <row r="289" spans="1:1">
      <c r="A289" s="314"/>
    </row>
    <row r="290" spans="1:1">
      <c r="A290" s="314"/>
    </row>
    <row r="291" spans="1:1">
      <c r="A291" s="314"/>
    </row>
    <row r="292" spans="1:1">
      <c r="A292" s="314"/>
    </row>
    <row r="293" spans="1:1">
      <c r="A293" s="314"/>
    </row>
  </sheetData>
  <mergeCells count="12">
    <mergeCell ref="G70:I70"/>
    <mergeCell ref="C71:D71"/>
    <mergeCell ref="G71:I71"/>
    <mergeCell ref="A2:H2"/>
    <mergeCell ref="A4:A5"/>
    <mergeCell ref="B4:B5"/>
    <mergeCell ref="C4:C5"/>
    <mergeCell ref="D4:D5"/>
    <mergeCell ref="E4:E5"/>
    <mergeCell ref="F4:F5"/>
    <mergeCell ref="G4:J4"/>
    <mergeCell ref="C70:E70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F44 F48 F64" formula="1"/>
    <ignoredError sqref="C7:D7 C4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L197"/>
  <sheetViews>
    <sheetView view="pageBreakPreview" topLeftCell="A34" zoomScale="50" zoomScaleNormal="75" zoomScaleSheetLayoutView="50" workbookViewId="0">
      <selection activeCell="G33" sqref="G33:H33"/>
    </sheetView>
  </sheetViews>
  <sheetFormatPr defaultColWidth="77.85546875" defaultRowHeight="20.25"/>
  <cols>
    <col min="1" max="1" width="94.85546875" style="70" customWidth="1"/>
    <col min="2" max="2" width="15.28515625" style="71" customWidth="1"/>
    <col min="3" max="3" width="15.85546875" style="71" customWidth="1"/>
    <col min="4" max="4" width="18.140625" style="71" customWidth="1"/>
    <col min="5" max="5" width="17.28515625" style="71" customWidth="1"/>
    <col min="6" max="7" width="15.85546875" style="70" customWidth="1"/>
    <col min="8" max="8" width="15.140625" style="70" customWidth="1"/>
    <col min="9" max="10" width="15.85546875" style="70" customWidth="1"/>
    <col min="11" max="11" width="10" style="70" customWidth="1"/>
    <col min="12" max="12" width="9.5703125" style="70" customWidth="1"/>
    <col min="13" max="255" width="9.140625" style="70" customWidth="1"/>
    <col min="256" max="16384" width="77.85546875" style="70"/>
  </cols>
  <sheetData>
    <row r="1" spans="1:10" ht="26.25" customHeight="1">
      <c r="J1" s="72" t="s">
        <v>358</v>
      </c>
    </row>
    <row r="2" spans="1:10" ht="32.25" customHeight="1">
      <c r="A2" s="507" t="s">
        <v>112</v>
      </c>
      <c r="B2" s="507"/>
      <c r="C2" s="507"/>
      <c r="D2" s="507"/>
      <c r="E2" s="507"/>
      <c r="F2" s="507"/>
      <c r="G2" s="507"/>
      <c r="H2" s="507"/>
      <c r="I2" s="507"/>
      <c r="J2" s="507"/>
    </row>
    <row r="3" spans="1:10" ht="27.75" customHeight="1">
      <c r="A3" s="71"/>
      <c r="F3" s="71"/>
      <c r="G3" s="71"/>
      <c r="H3" s="71"/>
      <c r="I3" s="71"/>
      <c r="J3" s="86" t="s">
        <v>364</v>
      </c>
    </row>
    <row r="4" spans="1:10" ht="38.25" customHeight="1">
      <c r="A4" s="508" t="s">
        <v>166</v>
      </c>
      <c r="B4" s="509" t="s">
        <v>17</v>
      </c>
      <c r="C4" s="489" t="s">
        <v>454</v>
      </c>
      <c r="D4" s="489" t="s">
        <v>455</v>
      </c>
      <c r="E4" s="491" t="s">
        <v>451</v>
      </c>
      <c r="F4" s="489" t="s">
        <v>456</v>
      </c>
      <c r="G4" s="510" t="s">
        <v>337</v>
      </c>
      <c r="H4" s="510"/>
      <c r="I4" s="510"/>
      <c r="J4" s="510"/>
    </row>
    <row r="5" spans="1:10" ht="92.25" customHeight="1">
      <c r="A5" s="508"/>
      <c r="B5" s="509"/>
      <c r="C5" s="490"/>
      <c r="D5" s="490"/>
      <c r="E5" s="492"/>
      <c r="F5" s="490"/>
      <c r="G5" s="73" t="s">
        <v>129</v>
      </c>
      <c r="H5" s="73" t="s">
        <v>130</v>
      </c>
      <c r="I5" s="73" t="s">
        <v>131</v>
      </c>
      <c r="J5" s="73" t="s">
        <v>63</v>
      </c>
    </row>
    <row r="6" spans="1:10" ht="30" customHeight="1">
      <c r="A6" s="74">
        <v>1</v>
      </c>
      <c r="B6" s="75">
        <v>2</v>
      </c>
      <c r="C6" s="259">
        <v>3</v>
      </c>
      <c r="D6" s="259">
        <v>4</v>
      </c>
      <c r="E6" s="75">
        <v>5</v>
      </c>
      <c r="F6" s="75">
        <v>6</v>
      </c>
      <c r="G6" s="75">
        <v>7</v>
      </c>
      <c r="H6" s="75">
        <v>8</v>
      </c>
      <c r="I6" s="75">
        <v>9</v>
      </c>
      <c r="J6" s="75">
        <v>10</v>
      </c>
    </row>
    <row r="7" spans="1:10" ht="35.25" customHeight="1">
      <c r="A7" s="512" t="s">
        <v>110</v>
      </c>
      <c r="B7" s="513"/>
      <c r="C7" s="513"/>
      <c r="D7" s="513"/>
      <c r="E7" s="513"/>
      <c r="F7" s="513"/>
      <c r="G7" s="513"/>
      <c r="H7" s="513"/>
      <c r="I7" s="513"/>
      <c r="J7" s="514"/>
    </row>
    <row r="8" spans="1:10" ht="45.75" customHeight="1">
      <c r="A8" s="410" t="s">
        <v>51</v>
      </c>
      <c r="B8" s="63">
        <v>2000</v>
      </c>
      <c r="C8" s="197">
        <v>-219</v>
      </c>
      <c r="D8" s="197">
        <v>522</v>
      </c>
      <c r="E8" s="197">
        <v>981</v>
      </c>
      <c r="F8" s="201">
        <v>1602</v>
      </c>
      <c r="G8" s="201">
        <v>1602</v>
      </c>
      <c r="H8" s="201">
        <v>1781</v>
      </c>
      <c r="I8" s="201">
        <v>1973</v>
      </c>
      <c r="J8" s="201">
        <v>2088</v>
      </c>
    </row>
    <row r="9" spans="1:10" ht="49.5" customHeight="1">
      <c r="A9" s="411" t="s">
        <v>252</v>
      </c>
      <c r="B9" s="399">
        <v>2010</v>
      </c>
      <c r="C9" s="194">
        <f>SUM(C10:C10)</f>
        <v>-133</v>
      </c>
      <c r="D9" s="196">
        <f>SUM(D10:D10)</f>
        <v>-70</v>
      </c>
      <c r="E9" s="195">
        <f>SUM(E10:E10)</f>
        <v>-60</v>
      </c>
      <c r="F9" s="195">
        <f t="shared" ref="F9:F43" si="0">SUM(G9:J9)</f>
        <v>-67</v>
      </c>
      <c r="G9" s="195">
        <f>SUM(G10:G10)</f>
        <v>-20</v>
      </c>
      <c r="H9" s="195">
        <f>SUM(H10:H10)</f>
        <v>-22</v>
      </c>
      <c r="I9" s="195">
        <f>SUM(I10:I10)</f>
        <v>-13</v>
      </c>
      <c r="J9" s="195">
        <f>SUM(J10:J10)</f>
        <v>-12</v>
      </c>
    </row>
    <row r="10" spans="1:10" ht="53.25" customHeight="1">
      <c r="A10" s="179" t="s">
        <v>460</v>
      </c>
      <c r="B10" s="399">
        <v>2011</v>
      </c>
      <c r="C10" s="195">
        <v>-133</v>
      </c>
      <c r="D10" s="195">
        <v>-70</v>
      </c>
      <c r="E10" s="195">
        <v>-60</v>
      </c>
      <c r="F10" s="196">
        <f>SUM(G10:J10)</f>
        <v>-67</v>
      </c>
      <c r="G10" s="196">
        <v>-20</v>
      </c>
      <c r="H10" s="196">
        <v>-22</v>
      </c>
      <c r="I10" s="195">
        <v>-13</v>
      </c>
      <c r="J10" s="195">
        <v>-12</v>
      </c>
    </row>
    <row r="11" spans="1:10" ht="32.25" customHeight="1">
      <c r="A11" s="179" t="s">
        <v>134</v>
      </c>
      <c r="B11" s="399">
        <v>2020</v>
      </c>
      <c r="C11" s="194"/>
      <c r="D11" s="260"/>
      <c r="E11" s="204"/>
      <c r="F11" s="204">
        <f t="shared" si="0"/>
        <v>0</v>
      </c>
      <c r="G11" s="204"/>
      <c r="H11" s="204"/>
      <c r="I11" s="204"/>
      <c r="J11" s="204"/>
    </row>
    <row r="12" spans="1:10" ht="32.25" customHeight="1">
      <c r="A12" s="179" t="s">
        <v>60</v>
      </c>
      <c r="B12" s="399">
        <v>2030</v>
      </c>
      <c r="C12" s="195"/>
      <c r="D12" s="202" t="s">
        <v>202</v>
      </c>
      <c r="E12" s="203" t="s">
        <v>202</v>
      </c>
      <c r="F12" s="204">
        <f t="shared" si="0"/>
        <v>0</v>
      </c>
      <c r="G12" s="204" t="s">
        <v>202</v>
      </c>
      <c r="H12" s="204" t="s">
        <v>202</v>
      </c>
      <c r="I12" s="204" t="s">
        <v>202</v>
      </c>
      <c r="J12" s="204" t="s">
        <v>202</v>
      </c>
    </row>
    <row r="13" spans="1:10" ht="38.25" customHeight="1">
      <c r="A13" s="179" t="s">
        <v>461</v>
      </c>
      <c r="B13" s="399">
        <v>2031</v>
      </c>
      <c r="C13" s="195"/>
      <c r="D13" s="202" t="s">
        <v>202</v>
      </c>
      <c r="E13" s="203" t="s">
        <v>202</v>
      </c>
      <c r="F13" s="204">
        <f t="shared" si="0"/>
        <v>0</v>
      </c>
      <c r="G13" s="204" t="s">
        <v>202</v>
      </c>
      <c r="H13" s="204" t="s">
        <v>202</v>
      </c>
      <c r="I13" s="204" t="s">
        <v>202</v>
      </c>
      <c r="J13" s="204" t="s">
        <v>202</v>
      </c>
    </row>
    <row r="14" spans="1:10" ht="32.25" customHeight="1">
      <c r="A14" s="179" t="s">
        <v>25</v>
      </c>
      <c r="B14" s="399">
        <v>2040</v>
      </c>
      <c r="C14" s="195"/>
      <c r="D14" s="202" t="s">
        <v>202</v>
      </c>
      <c r="E14" s="203" t="s">
        <v>202</v>
      </c>
      <c r="F14" s="204">
        <f t="shared" si="0"/>
        <v>0</v>
      </c>
      <c r="G14" s="204" t="s">
        <v>202</v>
      </c>
      <c r="H14" s="204" t="s">
        <v>202</v>
      </c>
      <c r="I14" s="204" t="s">
        <v>202</v>
      </c>
      <c r="J14" s="204" t="s">
        <v>202</v>
      </c>
    </row>
    <row r="15" spans="1:10" ht="35.25" customHeight="1">
      <c r="A15" s="179" t="s">
        <v>91</v>
      </c>
      <c r="B15" s="399">
        <v>2050</v>
      </c>
      <c r="C15" s="195"/>
      <c r="D15" s="202" t="s">
        <v>202</v>
      </c>
      <c r="E15" s="203" t="s">
        <v>202</v>
      </c>
      <c r="F15" s="204">
        <f t="shared" si="0"/>
        <v>0</v>
      </c>
      <c r="G15" s="204" t="s">
        <v>202</v>
      </c>
      <c r="H15" s="204" t="s">
        <v>202</v>
      </c>
      <c r="I15" s="204" t="s">
        <v>202</v>
      </c>
      <c r="J15" s="204" t="s">
        <v>202</v>
      </c>
    </row>
    <row r="16" spans="1:10" ht="33.75" customHeight="1">
      <c r="A16" s="179" t="s">
        <v>92</v>
      </c>
      <c r="B16" s="399">
        <v>2060</v>
      </c>
      <c r="C16" s="195"/>
      <c r="D16" s="202" t="s">
        <v>202</v>
      </c>
      <c r="E16" s="203" t="s">
        <v>202</v>
      </c>
      <c r="F16" s="204">
        <f t="shared" si="0"/>
        <v>0</v>
      </c>
      <c r="G16" s="204" t="s">
        <v>202</v>
      </c>
      <c r="H16" s="204" t="s">
        <v>202</v>
      </c>
      <c r="I16" s="204" t="s">
        <v>202</v>
      </c>
      <c r="J16" s="204" t="s">
        <v>202</v>
      </c>
    </row>
    <row r="17" spans="1:10" ht="48.75" customHeight="1">
      <c r="A17" s="410" t="s">
        <v>52</v>
      </c>
      <c r="B17" s="63">
        <v>2070</v>
      </c>
      <c r="C17" s="292">
        <f>SUM(C8,C9,C11,C12,C14,C15,C16)+'[37]I. Фін результат'!C75-1</f>
        <v>220</v>
      </c>
      <c r="D17" s="200">
        <f>SUM(D8,D9,D11,D12,D14,D15,D16)+'I. Фін результат'!D75</f>
        <v>1153</v>
      </c>
      <c r="E17" s="201">
        <f>SUM(E8,E9,E11,E12,E14,E15,E16)+'I. Фін результат'!E75</f>
        <v>1602</v>
      </c>
      <c r="F17" s="201">
        <f>SUM(F8,F9,F11,F12,F14,F15,F16)+'I. Фін результат'!F75</f>
        <v>2202</v>
      </c>
      <c r="G17" s="201">
        <f>SUM(G8,G9,G11,G12,G14,G15,G16)+'I. Фін результат'!G75</f>
        <v>1781</v>
      </c>
      <c r="H17" s="201">
        <f>SUM(H8,H9,H11,H12,H14,H15,H16)+'I. Фін результат'!H75</f>
        <v>1973</v>
      </c>
      <c r="I17" s="201">
        <f>SUM(I8,I9,I11,I12,I14,I15,I16)+'I. Фін результат'!I75</f>
        <v>2088</v>
      </c>
      <c r="J17" s="201">
        <f>SUM(J8,J9,J11,J12,J14,J15,J16)+'I. Фін результат'!J75</f>
        <v>2202</v>
      </c>
    </row>
    <row r="18" spans="1:10" ht="36" customHeight="1">
      <c r="A18" s="515" t="s">
        <v>370</v>
      </c>
      <c r="B18" s="515"/>
      <c r="C18" s="515"/>
      <c r="D18" s="515"/>
      <c r="E18" s="515"/>
      <c r="F18" s="515"/>
      <c r="G18" s="515"/>
      <c r="H18" s="515"/>
      <c r="I18" s="515"/>
      <c r="J18" s="515"/>
    </row>
    <row r="19" spans="1:10" ht="54" customHeight="1">
      <c r="A19" s="57" t="s">
        <v>371</v>
      </c>
      <c r="B19" s="63">
        <v>2110</v>
      </c>
      <c r="C19" s="292">
        <f>SUM(C20:C26)</f>
        <v>2225</v>
      </c>
      <c r="D19" s="200">
        <f>SUM(D20:D26)</f>
        <v>1973</v>
      </c>
      <c r="E19" s="201">
        <f>SUM(E20:E26)</f>
        <v>2431</v>
      </c>
      <c r="F19" s="201">
        <f t="shared" si="0"/>
        <v>2344</v>
      </c>
      <c r="G19" s="201">
        <f>SUM(G20:G26)</f>
        <v>546</v>
      </c>
      <c r="H19" s="201">
        <f>SUM(H20:H26)</f>
        <v>576</v>
      </c>
      <c r="I19" s="201">
        <f>SUM(I20:I26)</f>
        <v>610</v>
      </c>
      <c r="J19" s="201">
        <f>SUM(J20:J26)</f>
        <v>612</v>
      </c>
    </row>
    <row r="20" spans="1:10" ht="40.5" customHeight="1">
      <c r="A20" s="402" t="s">
        <v>342</v>
      </c>
      <c r="B20" s="399">
        <v>2111</v>
      </c>
      <c r="C20" s="194">
        <v>1909</v>
      </c>
      <c r="D20" s="198">
        <v>1600</v>
      </c>
      <c r="E20" s="404">
        <v>2020</v>
      </c>
      <c r="F20" s="404">
        <f t="shared" si="0"/>
        <v>1900</v>
      </c>
      <c r="G20" s="404">
        <v>440</v>
      </c>
      <c r="H20" s="404">
        <v>470</v>
      </c>
      <c r="I20" s="404">
        <v>500</v>
      </c>
      <c r="J20" s="404">
        <v>490</v>
      </c>
    </row>
    <row r="21" spans="1:10" s="76" customFormat="1" ht="37.5" customHeight="1">
      <c r="A21" s="58" t="s">
        <v>343</v>
      </c>
      <c r="B21" s="59">
        <v>2112</v>
      </c>
      <c r="C21" s="195" t="s">
        <v>202</v>
      </c>
      <c r="D21" s="260" t="s">
        <v>202</v>
      </c>
      <c r="E21" s="204" t="s">
        <v>202</v>
      </c>
      <c r="F21" s="204">
        <f t="shared" si="0"/>
        <v>0</v>
      </c>
      <c r="G21" s="204" t="s">
        <v>202</v>
      </c>
      <c r="H21" s="204" t="s">
        <v>202</v>
      </c>
      <c r="I21" s="204" t="s">
        <v>202</v>
      </c>
      <c r="J21" s="204" t="s">
        <v>202</v>
      </c>
    </row>
    <row r="22" spans="1:10" ht="30.75" customHeight="1">
      <c r="A22" s="402" t="s">
        <v>75</v>
      </c>
      <c r="B22" s="399">
        <v>2113</v>
      </c>
      <c r="C22" s="194"/>
      <c r="D22" s="261"/>
      <c r="E22" s="99"/>
      <c r="F22" s="99">
        <f t="shared" si="0"/>
        <v>0</v>
      </c>
      <c r="G22" s="99"/>
      <c r="H22" s="99"/>
      <c r="I22" s="99"/>
      <c r="J22" s="99"/>
    </row>
    <row r="23" spans="1:10" ht="36.75" customHeight="1">
      <c r="A23" s="402" t="s">
        <v>85</v>
      </c>
      <c r="B23" s="399">
        <v>2114</v>
      </c>
      <c r="C23" s="194"/>
      <c r="D23" s="261"/>
      <c r="E23" s="99"/>
      <c r="F23" s="99">
        <f t="shared" si="0"/>
        <v>0</v>
      </c>
      <c r="G23" s="99"/>
      <c r="H23" s="99"/>
      <c r="I23" s="99"/>
      <c r="J23" s="99"/>
    </row>
    <row r="24" spans="1:10" ht="36.75" customHeight="1">
      <c r="A24" s="402" t="s">
        <v>300</v>
      </c>
      <c r="B24" s="399">
        <v>2115</v>
      </c>
      <c r="C24" s="194"/>
      <c r="D24" s="261"/>
      <c r="E24" s="99"/>
      <c r="F24" s="99">
        <f t="shared" si="0"/>
        <v>0</v>
      </c>
      <c r="G24" s="99"/>
      <c r="H24" s="99"/>
      <c r="I24" s="99"/>
      <c r="J24" s="99"/>
    </row>
    <row r="25" spans="1:10" ht="35.25" customHeight="1">
      <c r="A25" s="402" t="s">
        <v>372</v>
      </c>
      <c r="B25" s="399">
        <v>2116</v>
      </c>
      <c r="C25" s="194">
        <v>316</v>
      </c>
      <c r="D25" s="198">
        <v>373</v>
      </c>
      <c r="E25" s="404">
        <v>411</v>
      </c>
      <c r="F25" s="404">
        <f t="shared" si="0"/>
        <v>444</v>
      </c>
      <c r="G25" s="404">
        <v>106</v>
      </c>
      <c r="H25" s="404">
        <v>106</v>
      </c>
      <c r="I25" s="404">
        <v>110</v>
      </c>
      <c r="J25" s="404">
        <v>122</v>
      </c>
    </row>
    <row r="26" spans="1:10" ht="35.25" customHeight="1">
      <c r="A26" s="402" t="s">
        <v>287</v>
      </c>
      <c r="B26" s="399">
        <v>2117</v>
      </c>
      <c r="C26" s="261"/>
      <c r="D26" s="261"/>
      <c r="E26" s="99"/>
      <c r="F26" s="99">
        <f t="shared" si="0"/>
        <v>0</v>
      </c>
      <c r="G26" s="99"/>
      <c r="H26" s="99"/>
      <c r="I26" s="99"/>
      <c r="J26" s="99"/>
    </row>
    <row r="27" spans="1:10" ht="54" customHeight="1">
      <c r="A27" s="57" t="s">
        <v>373</v>
      </c>
      <c r="B27" s="63">
        <v>2120</v>
      </c>
      <c r="C27" s="292">
        <f t="shared" ref="C27" si="1">SUM(C28:C35)</f>
        <v>4281</v>
      </c>
      <c r="D27" s="200">
        <f t="shared" ref="D27:E27" si="2">SUM(D28:D35)</f>
        <v>4751</v>
      </c>
      <c r="E27" s="201">
        <f t="shared" si="2"/>
        <v>5208</v>
      </c>
      <c r="F27" s="201">
        <f>SUM(G27:J27)</f>
        <v>5592</v>
      </c>
      <c r="G27" s="201">
        <f>SUM(G28:G35)</f>
        <v>1349</v>
      </c>
      <c r="H27" s="201">
        <f>SUM(H28:H35)</f>
        <v>1353</v>
      </c>
      <c r="I27" s="201">
        <f>SUM(I28:I35)</f>
        <v>1371</v>
      </c>
      <c r="J27" s="201">
        <f>SUM(J28:J35)</f>
        <v>1519</v>
      </c>
    </row>
    <row r="28" spans="1:10" ht="31.5" customHeight="1">
      <c r="A28" s="58" t="s">
        <v>262</v>
      </c>
      <c r="B28" s="399">
        <v>2121</v>
      </c>
      <c r="C28" s="194">
        <v>303</v>
      </c>
      <c r="D28" s="193">
        <v>154</v>
      </c>
      <c r="E28" s="194">
        <v>165</v>
      </c>
      <c r="F28" s="193">
        <f t="shared" si="0"/>
        <v>147</v>
      </c>
      <c r="G28" s="193">
        <v>44</v>
      </c>
      <c r="H28" s="193">
        <v>47</v>
      </c>
      <c r="I28" s="194">
        <v>28</v>
      </c>
      <c r="J28" s="194">
        <v>28</v>
      </c>
    </row>
    <row r="29" spans="1:10" ht="35.25" customHeight="1">
      <c r="A29" s="402" t="s">
        <v>74</v>
      </c>
      <c r="B29" s="399">
        <v>2122</v>
      </c>
      <c r="C29" s="194">
        <v>3796</v>
      </c>
      <c r="D29" s="193">
        <v>4478</v>
      </c>
      <c r="E29" s="194">
        <v>4934</v>
      </c>
      <c r="F29" s="194">
        <f t="shared" si="0"/>
        <v>5329</v>
      </c>
      <c r="G29" s="194">
        <v>1272</v>
      </c>
      <c r="H29" s="194">
        <v>1272</v>
      </c>
      <c r="I29" s="194">
        <v>1318</v>
      </c>
      <c r="J29" s="194">
        <v>1467</v>
      </c>
    </row>
    <row r="30" spans="1:10" ht="30.75" customHeight="1">
      <c r="A30" s="402" t="s">
        <v>75</v>
      </c>
      <c r="B30" s="399">
        <v>2123</v>
      </c>
      <c r="C30" s="194"/>
      <c r="D30" s="198"/>
      <c r="E30" s="404"/>
      <c r="F30" s="99">
        <f t="shared" si="0"/>
        <v>0</v>
      </c>
      <c r="G30" s="99"/>
      <c r="H30" s="99"/>
      <c r="I30" s="99"/>
      <c r="J30" s="99"/>
    </row>
    <row r="31" spans="1:10" ht="32.25" customHeight="1">
      <c r="A31" s="402" t="s">
        <v>292</v>
      </c>
      <c r="B31" s="399">
        <v>2124</v>
      </c>
      <c r="C31" s="194">
        <v>49</v>
      </c>
      <c r="D31" s="193">
        <v>49</v>
      </c>
      <c r="E31" s="194">
        <v>49</v>
      </c>
      <c r="F31" s="194">
        <f t="shared" si="0"/>
        <v>49</v>
      </c>
      <c r="G31" s="194">
        <v>13</v>
      </c>
      <c r="H31" s="194">
        <v>12</v>
      </c>
      <c r="I31" s="194">
        <v>12</v>
      </c>
      <c r="J31" s="194">
        <v>12</v>
      </c>
    </row>
    <row r="32" spans="1:10" ht="32.25" customHeight="1">
      <c r="A32" s="402" t="s">
        <v>293</v>
      </c>
      <c r="B32" s="399">
        <v>2125</v>
      </c>
      <c r="C32" s="194"/>
      <c r="D32" s="261"/>
      <c r="E32" s="99"/>
      <c r="F32" s="99">
        <f t="shared" si="0"/>
        <v>0</v>
      </c>
      <c r="G32" s="99"/>
      <c r="H32" s="99"/>
      <c r="I32" s="99"/>
      <c r="J32" s="99"/>
    </row>
    <row r="33" spans="1:12" ht="72.75" customHeight="1">
      <c r="A33" s="402" t="s">
        <v>462</v>
      </c>
      <c r="B33" s="399">
        <v>2126</v>
      </c>
      <c r="C33" s="194">
        <v>133</v>
      </c>
      <c r="D33" s="193">
        <v>70</v>
      </c>
      <c r="E33" s="194">
        <v>60</v>
      </c>
      <c r="F33" s="194">
        <f t="shared" si="0"/>
        <v>67</v>
      </c>
      <c r="G33" s="193">
        <v>20</v>
      </c>
      <c r="H33" s="193">
        <v>22</v>
      </c>
      <c r="I33" s="194">
        <v>13</v>
      </c>
      <c r="J33" s="194">
        <v>12</v>
      </c>
    </row>
    <row r="34" spans="1:12" ht="36.75" customHeight="1">
      <c r="A34" s="402" t="s">
        <v>300</v>
      </c>
      <c r="B34" s="399">
        <v>2127</v>
      </c>
      <c r="C34" s="194"/>
      <c r="D34" s="261"/>
      <c r="E34" s="99"/>
      <c r="F34" s="99">
        <f t="shared" si="0"/>
        <v>0</v>
      </c>
      <c r="G34" s="99"/>
      <c r="H34" s="99"/>
      <c r="I34" s="99"/>
      <c r="J34" s="99"/>
    </row>
    <row r="35" spans="1:12" ht="39.75" customHeight="1">
      <c r="A35" s="402" t="s">
        <v>287</v>
      </c>
      <c r="B35" s="399">
        <v>2128</v>
      </c>
      <c r="C35" s="194"/>
      <c r="D35" s="261"/>
      <c r="E35" s="99"/>
      <c r="F35" s="99">
        <f t="shared" si="0"/>
        <v>0</v>
      </c>
      <c r="G35" s="99"/>
      <c r="H35" s="99"/>
      <c r="I35" s="99"/>
      <c r="J35" s="99"/>
    </row>
    <row r="36" spans="1:12" s="77" customFormat="1" ht="56.25" customHeight="1">
      <c r="A36" s="57" t="s">
        <v>374</v>
      </c>
      <c r="B36" s="78">
        <v>2130</v>
      </c>
      <c r="C36" s="292">
        <f>SUM(C37:C39)</f>
        <v>4466</v>
      </c>
      <c r="D36" s="200">
        <f>SUM(D37:D39)</f>
        <v>5122</v>
      </c>
      <c r="E36" s="201">
        <f>SUM(E37:E39)</f>
        <v>5735</v>
      </c>
      <c r="F36" s="201">
        <f t="shared" si="0"/>
        <v>6162</v>
      </c>
      <c r="G36" s="201">
        <f>SUM(G37:G39)</f>
        <v>1473</v>
      </c>
      <c r="H36" s="201">
        <f>SUM(H37:H39)</f>
        <v>1468</v>
      </c>
      <c r="I36" s="201">
        <f>SUM(I37:I39)</f>
        <v>1524</v>
      </c>
      <c r="J36" s="201">
        <f>SUM(J37:J39)</f>
        <v>1697</v>
      </c>
      <c r="K36" s="70"/>
    </row>
    <row r="37" spans="1:12" ht="32.25" customHeight="1">
      <c r="A37" s="402" t="s">
        <v>288</v>
      </c>
      <c r="B37" s="399">
        <v>2131</v>
      </c>
      <c r="C37" s="194"/>
      <c r="D37" s="261"/>
      <c r="E37" s="99"/>
      <c r="F37" s="99">
        <f t="shared" si="0"/>
        <v>0</v>
      </c>
      <c r="G37" s="99"/>
      <c r="H37" s="99"/>
      <c r="I37" s="99"/>
      <c r="J37" s="99"/>
    </row>
    <row r="38" spans="1:12" ht="39.75" customHeight="1">
      <c r="A38" s="402" t="s">
        <v>289</v>
      </c>
      <c r="B38" s="399">
        <v>2132</v>
      </c>
      <c r="C38" s="194">
        <v>4466</v>
      </c>
      <c r="D38" s="193">
        <v>5122</v>
      </c>
      <c r="E38" s="193">
        <v>5735</v>
      </c>
      <c r="F38" s="194">
        <f t="shared" si="0"/>
        <v>6162</v>
      </c>
      <c r="G38" s="194">
        <v>1473</v>
      </c>
      <c r="H38" s="194">
        <v>1468</v>
      </c>
      <c r="I38" s="194">
        <v>1524</v>
      </c>
      <c r="J38" s="194">
        <v>1697</v>
      </c>
    </row>
    <row r="39" spans="1:12" ht="33.75" customHeight="1">
      <c r="A39" s="402" t="s">
        <v>290</v>
      </c>
      <c r="B39" s="399">
        <v>2133</v>
      </c>
      <c r="C39" s="194"/>
      <c r="D39" s="261"/>
      <c r="E39" s="99"/>
      <c r="F39" s="99">
        <f t="shared" si="0"/>
        <v>0</v>
      </c>
      <c r="G39" s="99"/>
      <c r="H39" s="99"/>
      <c r="I39" s="99"/>
      <c r="J39" s="99"/>
    </row>
    <row r="40" spans="1:12" s="76" customFormat="1" ht="32.25" customHeight="1">
      <c r="A40" s="57" t="s">
        <v>291</v>
      </c>
      <c r="B40" s="78">
        <v>2140</v>
      </c>
      <c r="C40" s="292">
        <f>SUM(C41:C42)</f>
        <v>0</v>
      </c>
      <c r="D40" s="262">
        <f>SUM(D41,D42)</f>
        <v>0</v>
      </c>
      <c r="E40" s="100">
        <f>SUM(E41,E42)</f>
        <v>0</v>
      </c>
      <c r="F40" s="100">
        <f>SUM(G40:J40)</f>
        <v>0</v>
      </c>
      <c r="G40" s="100">
        <f>SUM(G41,G42)</f>
        <v>0</v>
      </c>
      <c r="H40" s="100">
        <f>SUM(H41,H42)</f>
        <v>0</v>
      </c>
      <c r="I40" s="100">
        <f>SUM(I41,I42)</f>
        <v>0</v>
      </c>
      <c r="J40" s="100">
        <f>SUM(J41,J42)</f>
        <v>0</v>
      </c>
    </row>
    <row r="41" spans="1:12" ht="59.25" customHeight="1">
      <c r="A41" s="58" t="s">
        <v>253</v>
      </c>
      <c r="B41" s="59">
        <v>2141</v>
      </c>
      <c r="C41" s="194"/>
      <c r="D41" s="261"/>
      <c r="E41" s="99"/>
      <c r="F41" s="99">
        <f t="shared" si="0"/>
        <v>0</v>
      </c>
      <c r="G41" s="99"/>
      <c r="H41" s="99"/>
      <c r="I41" s="99"/>
      <c r="J41" s="99"/>
    </row>
    <row r="42" spans="1:12" ht="39" customHeight="1">
      <c r="A42" s="58" t="s">
        <v>463</v>
      </c>
      <c r="B42" s="59">
        <v>2142</v>
      </c>
      <c r="C42" s="194"/>
      <c r="D42" s="261"/>
      <c r="E42" s="99"/>
      <c r="F42" s="99">
        <f t="shared" si="0"/>
        <v>0</v>
      </c>
      <c r="G42" s="99"/>
      <c r="H42" s="99"/>
      <c r="I42" s="99"/>
      <c r="J42" s="99"/>
    </row>
    <row r="43" spans="1:12" s="76" customFormat="1" ht="39.75" customHeight="1">
      <c r="A43" s="57" t="s">
        <v>341</v>
      </c>
      <c r="B43" s="78">
        <v>2200</v>
      </c>
      <c r="C43" s="292">
        <f>SUM(C19,C27,C36,C40)</f>
        <v>10972</v>
      </c>
      <c r="D43" s="200">
        <f>SUM(D19,D27,D36,D40)</f>
        <v>11846</v>
      </c>
      <c r="E43" s="201">
        <f>SUM(E19,E27,E36,E40)</f>
        <v>13374</v>
      </c>
      <c r="F43" s="201">
        <f t="shared" si="0"/>
        <v>14098</v>
      </c>
      <c r="G43" s="201">
        <f>SUM(G19,G27,G36,G40)</f>
        <v>3368</v>
      </c>
      <c r="H43" s="201">
        <f>SUM(H19,H27,H36,H40)</f>
        <v>3397</v>
      </c>
      <c r="I43" s="201">
        <f>SUM(I19,I27,I36,I40)</f>
        <v>3505</v>
      </c>
      <c r="J43" s="201">
        <f>SUM(J19,J27,J36,J40)</f>
        <v>3828</v>
      </c>
      <c r="K43" s="70"/>
    </row>
    <row r="44" spans="1:12" s="76" customFormat="1" ht="20.100000000000001" customHeight="1">
      <c r="A44" s="79"/>
      <c r="B44" s="80"/>
      <c r="C44" s="263"/>
      <c r="D44" s="264"/>
      <c r="E44" s="82"/>
      <c r="F44" s="81"/>
      <c r="G44" s="82"/>
      <c r="H44" s="82"/>
      <c r="I44" s="82"/>
      <c r="J44" s="82"/>
    </row>
    <row r="45" spans="1:12" s="76" customFormat="1" ht="1.5" customHeight="1">
      <c r="A45" s="79"/>
      <c r="B45" s="80"/>
      <c r="C45" s="263"/>
      <c r="D45" s="264"/>
      <c r="E45" s="82"/>
      <c r="F45" s="81"/>
      <c r="G45" s="82"/>
      <c r="H45" s="82"/>
      <c r="I45" s="82"/>
      <c r="J45" s="82"/>
    </row>
    <row r="46" spans="1:12" s="45" customFormat="1" ht="40.5" customHeight="1">
      <c r="A46" s="360" t="s">
        <v>675</v>
      </c>
      <c r="B46" s="68"/>
      <c r="C46" s="516" t="s">
        <v>86</v>
      </c>
      <c r="D46" s="517"/>
      <c r="E46" s="517"/>
      <c r="F46" s="517"/>
      <c r="G46" s="69"/>
      <c r="H46" s="473" t="s">
        <v>677</v>
      </c>
      <c r="I46" s="473"/>
      <c r="J46" s="473"/>
    </row>
    <row r="47" spans="1:12" s="66" customFormat="1" ht="31.5" customHeight="1">
      <c r="A47" s="359" t="s">
        <v>369</v>
      </c>
      <c r="B47" s="44"/>
      <c r="C47" s="511" t="s">
        <v>69</v>
      </c>
      <c r="D47" s="511"/>
      <c r="E47" s="511"/>
      <c r="F47" s="511"/>
      <c r="G47" s="48"/>
      <c r="H47" s="481" t="s">
        <v>83</v>
      </c>
      <c r="I47" s="481"/>
      <c r="J47" s="481"/>
    </row>
    <row r="48" spans="1:12" s="71" customFormat="1">
      <c r="A48" s="83"/>
      <c r="B48" s="80"/>
      <c r="E48" s="80"/>
      <c r="F48" s="84"/>
      <c r="G48" s="84"/>
      <c r="H48" s="84"/>
      <c r="I48" s="84"/>
      <c r="J48" s="84"/>
      <c r="K48" s="70"/>
      <c r="L48" s="70"/>
    </row>
    <row r="49" spans="1:12" s="71" customFormat="1">
      <c r="A49" s="83"/>
      <c r="B49" s="80"/>
      <c r="E49" s="80"/>
      <c r="F49" s="84"/>
      <c r="G49" s="84"/>
      <c r="H49" s="84"/>
      <c r="I49" s="84"/>
      <c r="J49" s="84"/>
      <c r="K49" s="70"/>
      <c r="L49" s="70"/>
    </row>
    <row r="50" spans="1:12" s="71" customFormat="1">
      <c r="A50" s="83"/>
      <c r="B50" s="80"/>
      <c r="E50" s="80"/>
      <c r="F50" s="84"/>
      <c r="G50" s="84"/>
      <c r="H50" s="84"/>
      <c r="I50" s="84"/>
      <c r="J50" s="84"/>
      <c r="K50" s="70"/>
      <c r="L50" s="70"/>
    </row>
    <row r="51" spans="1:12" s="71" customFormat="1">
      <c r="A51" s="83"/>
      <c r="B51" s="80"/>
      <c r="E51" s="80"/>
      <c r="F51" s="84"/>
      <c r="G51" s="84"/>
      <c r="H51" s="84"/>
      <c r="I51" s="84"/>
      <c r="J51" s="84"/>
      <c r="K51" s="70"/>
      <c r="L51" s="70"/>
    </row>
    <row r="52" spans="1:12" s="71" customFormat="1">
      <c r="A52" s="83"/>
      <c r="B52" s="80"/>
      <c r="E52" s="80"/>
      <c r="F52" s="84"/>
      <c r="G52" s="84"/>
      <c r="H52" s="84"/>
      <c r="I52" s="84"/>
      <c r="J52" s="84"/>
      <c r="K52" s="70"/>
      <c r="L52" s="70"/>
    </row>
    <row r="53" spans="1:12" s="71" customFormat="1">
      <c r="A53" s="83"/>
      <c r="B53" s="80"/>
      <c r="E53" s="80"/>
      <c r="F53" s="84"/>
      <c r="G53" s="84"/>
      <c r="H53" s="84"/>
      <c r="I53" s="84"/>
      <c r="J53" s="84"/>
      <c r="K53" s="70"/>
      <c r="L53" s="70"/>
    </row>
    <row r="54" spans="1:12" s="71" customFormat="1">
      <c r="A54" s="83"/>
      <c r="B54" s="80"/>
      <c r="E54" s="80"/>
      <c r="F54" s="84"/>
      <c r="G54" s="84"/>
      <c r="H54" s="84"/>
      <c r="I54" s="84"/>
      <c r="J54" s="84"/>
      <c r="K54" s="70"/>
      <c r="L54" s="70"/>
    </row>
    <row r="55" spans="1:12" s="71" customFormat="1">
      <c r="A55" s="83"/>
      <c r="B55" s="80"/>
      <c r="E55" s="80"/>
      <c r="F55" s="84"/>
      <c r="G55" s="84"/>
      <c r="H55" s="84"/>
      <c r="I55" s="84"/>
      <c r="J55" s="84"/>
      <c r="K55" s="70"/>
      <c r="L55" s="70"/>
    </row>
    <row r="56" spans="1:12" s="71" customFormat="1">
      <c r="A56" s="83"/>
      <c r="B56" s="80"/>
      <c r="E56" s="80"/>
      <c r="F56" s="84"/>
      <c r="G56" s="84"/>
      <c r="H56" s="84"/>
      <c r="I56" s="84"/>
      <c r="J56" s="84"/>
      <c r="K56" s="70"/>
      <c r="L56" s="70"/>
    </row>
    <row r="57" spans="1:12" s="71" customFormat="1">
      <c r="A57" s="83"/>
      <c r="B57" s="80"/>
      <c r="E57" s="80"/>
      <c r="F57" s="84"/>
      <c r="G57" s="84"/>
      <c r="H57" s="84"/>
      <c r="I57" s="84"/>
      <c r="J57" s="84"/>
      <c r="K57" s="70"/>
      <c r="L57" s="70"/>
    </row>
    <row r="58" spans="1:12" s="71" customFormat="1">
      <c r="A58" s="83"/>
      <c r="B58" s="80"/>
      <c r="E58" s="80"/>
      <c r="F58" s="84"/>
      <c r="G58" s="84"/>
      <c r="H58" s="84"/>
      <c r="I58" s="84"/>
      <c r="J58" s="84"/>
      <c r="K58" s="70"/>
      <c r="L58" s="70"/>
    </row>
    <row r="59" spans="1:12" s="71" customFormat="1">
      <c r="A59" s="83"/>
      <c r="B59" s="80"/>
      <c r="E59" s="80"/>
      <c r="F59" s="84"/>
      <c r="G59" s="84"/>
      <c r="H59" s="84"/>
      <c r="I59" s="84"/>
      <c r="J59" s="84"/>
      <c r="K59" s="70"/>
      <c r="L59" s="70"/>
    </row>
    <row r="60" spans="1:12" s="71" customFormat="1">
      <c r="A60" s="83"/>
      <c r="B60" s="80"/>
      <c r="E60" s="80"/>
      <c r="F60" s="84"/>
      <c r="G60" s="84"/>
      <c r="H60" s="84"/>
      <c r="I60" s="84"/>
      <c r="J60" s="84"/>
      <c r="K60" s="70"/>
      <c r="L60" s="70"/>
    </row>
    <row r="61" spans="1:12" s="71" customFormat="1">
      <c r="A61" s="83"/>
      <c r="B61" s="80"/>
      <c r="E61" s="80"/>
      <c r="F61" s="84"/>
      <c r="G61" s="84"/>
      <c r="H61" s="84"/>
      <c r="I61" s="84"/>
      <c r="J61" s="84"/>
      <c r="K61" s="70"/>
      <c r="L61" s="70"/>
    </row>
    <row r="62" spans="1:12" s="71" customFormat="1">
      <c r="A62" s="83"/>
      <c r="B62" s="80"/>
      <c r="E62" s="80"/>
      <c r="F62" s="84"/>
      <c r="G62" s="84"/>
      <c r="H62" s="84"/>
      <c r="I62" s="84"/>
      <c r="J62" s="84"/>
      <c r="K62" s="70"/>
      <c r="L62" s="70"/>
    </row>
    <row r="63" spans="1:12" s="71" customFormat="1">
      <c r="A63" s="83"/>
      <c r="B63" s="80"/>
      <c r="E63" s="80"/>
      <c r="F63" s="84"/>
      <c r="G63" s="84"/>
      <c r="H63" s="84"/>
      <c r="I63" s="84"/>
      <c r="J63" s="84"/>
      <c r="K63" s="70"/>
      <c r="L63" s="70"/>
    </row>
    <row r="64" spans="1:12" s="71" customFormat="1">
      <c r="A64" s="83"/>
      <c r="B64" s="80"/>
      <c r="E64" s="80"/>
      <c r="F64" s="84"/>
      <c r="G64" s="84"/>
      <c r="H64" s="84"/>
      <c r="I64" s="84"/>
      <c r="J64" s="84"/>
      <c r="K64" s="70"/>
      <c r="L64" s="70"/>
    </row>
    <row r="65" spans="1:12" s="71" customFormat="1">
      <c r="A65" s="83"/>
      <c r="B65" s="80"/>
      <c r="E65" s="80"/>
      <c r="F65" s="84"/>
      <c r="G65" s="84"/>
      <c r="H65" s="84"/>
      <c r="I65" s="84"/>
      <c r="J65" s="84"/>
      <c r="K65" s="70"/>
      <c r="L65" s="70"/>
    </row>
    <row r="66" spans="1:12" s="71" customFormat="1">
      <c r="A66" s="83"/>
      <c r="B66" s="80"/>
      <c r="E66" s="80"/>
      <c r="F66" s="84"/>
      <c r="G66" s="84"/>
      <c r="H66" s="84"/>
      <c r="I66" s="84"/>
      <c r="J66" s="84"/>
      <c r="K66" s="70"/>
      <c r="L66" s="70"/>
    </row>
    <row r="67" spans="1:12" s="71" customFormat="1">
      <c r="A67" s="83"/>
      <c r="B67" s="80"/>
      <c r="E67" s="80"/>
      <c r="F67" s="84"/>
      <c r="G67" s="84"/>
      <c r="H67" s="84"/>
      <c r="I67" s="84"/>
      <c r="J67" s="84"/>
      <c r="K67" s="70"/>
      <c r="L67" s="70"/>
    </row>
    <row r="68" spans="1:12" s="71" customFormat="1">
      <c r="A68" s="83"/>
      <c r="B68" s="80"/>
      <c r="E68" s="80"/>
      <c r="F68" s="84"/>
      <c r="G68" s="84"/>
      <c r="H68" s="84"/>
      <c r="I68" s="84"/>
      <c r="J68" s="84"/>
      <c r="K68" s="70"/>
      <c r="L68" s="70"/>
    </row>
    <row r="69" spans="1:12" s="71" customFormat="1">
      <c r="A69" s="83"/>
      <c r="B69" s="80"/>
      <c r="E69" s="80"/>
      <c r="F69" s="84"/>
      <c r="G69" s="84"/>
      <c r="H69" s="84"/>
      <c r="I69" s="84"/>
      <c r="J69" s="84"/>
      <c r="K69" s="70"/>
      <c r="L69" s="70"/>
    </row>
    <row r="70" spans="1:12" s="71" customFormat="1">
      <c r="A70" s="83"/>
      <c r="B70" s="80"/>
      <c r="E70" s="80"/>
      <c r="F70" s="84"/>
      <c r="G70" s="84"/>
      <c r="H70" s="84"/>
      <c r="I70" s="84"/>
      <c r="J70" s="84"/>
      <c r="K70" s="70"/>
      <c r="L70" s="70"/>
    </row>
    <row r="71" spans="1:12" s="71" customFormat="1">
      <c r="A71" s="83"/>
      <c r="B71" s="80"/>
      <c r="E71" s="80"/>
      <c r="F71" s="84"/>
      <c r="G71" s="84"/>
      <c r="H71" s="84"/>
      <c r="I71" s="84"/>
      <c r="J71" s="84"/>
      <c r="K71" s="70"/>
      <c r="L71" s="70"/>
    </row>
    <row r="72" spans="1:12" s="71" customFormat="1">
      <c r="A72" s="83"/>
      <c r="B72" s="80"/>
      <c r="E72" s="80"/>
      <c r="F72" s="84"/>
      <c r="G72" s="84"/>
      <c r="H72" s="84"/>
      <c r="I72" s="84"/>
      <c r="J72" s="84"/>
      <c r="K72" s="70"/>
      <c r="L72" s="70"/>
    </row>
    <row r="73" spans="1:12" s="71" customFormat="1">
      <c r="A73" s="83"/>
      <c r="B73" s="80"/>
      <c r="E73" s="80"/>
      <c r="F73" s="84"/>
      <c r="G73" s="84"/>
      <c r="H73" s="84"/>
      <c r="I73" s="84"/>
      <c r="J73" s="84"/>
      <c r="K73" s="70"/>
      <c r="L73" s="70"/>
    </row>
    <row r="74" spans="1:12" s="71" customFormat="1">
      <c r="A74" s="83"/>
      <c r="B74" s="80"/>
      <c r="E74" s="80"/>
      <c r="F74" s="84"/>
      <c r="G74" s="84"/>
      <c r="H74" s="84"/>
      <c r="I74" s="84"/>
      <c r="J74" s="84"/>
      <c r="K74" s="70"/>
      <c r="L74" s="70"/>
    </row>
    <row r="75" spans="1:12" s="71" customFormat="1">
      <c r="A75" s="83"/>
      <c r="B75" s="80"/>
      <c r="E75" s="80"/>
      <c r="F75" s="84"/>
      <c r="G75" s="84"/>
      <c r="H75" s="84"/>
      <c r="I75" s="84"/>
      <c r="J75" s="84"/>
      <c r="K75" s="70"/>
      <c r="L75" s="70"/>
    </row>
    <row r="76" spans="1:12" s="71" customFormat="1">
      <c r="A76" s="83"/>
      <c r="B76" s="80"/>
      <c r="E76" s="80"/>
      <c r="F76" s="84"/>
      <c r="G76" s="84"/>
      <c r="H76" s="84"/>
      <c r="I76" s="84"/>
      <c r="J76" s="84"/>
      <c r="K76" s="70"/>
      <c r="L76" s="70"/>
    </row>
    <row r="77" spans="1:12" s="71" customFormat="1">
      <c r="A77" s="83"/>
      <c r="B77" s="80"/>
      <c r="E77" s="80"/>
      <c r="F77" s="84"/>
      <c r="G77" s="84"/>
      <c r="H77" s="84"/>
      <c r="I77" s="84"/>
      <c r="J77" s="84"/>
      <c r="K77" s="70"/>
      <c r="L77" s="70"/>
    </row>
    <row r="78" spans="1:12" s="71" customFormat="1">
      <c r="A78" s="83"/>
      <c r="B78" s="80"/>
      <c r="E78" s="80"/>
      <c r="F78" s="84"/>
      <c r="G78" s="84"/>
      <c r="H78" s="84"/>
      <c r="I78" s="84"/>
      <c r="J78" s="84"/>
      <c r="K78" s="70"/>
      <c r="L78" s="70"/>
    </row>
    <row r="79" spans="1:12" s="71" customFormat="1">
      <c r="A79" s="83"/>
      <c r="B79" s="80"/>
      <c r="E79" s="80"/>
      <c r="F79" s="84"/>
      <c r="G79" s="84"/>
      <c r="H79" s="84"/>
      <c r="I79" s="84"/>
      <c r="J79" s="84"/>
      <c r="K79" s="70"/>
      <c r="L79" s="70"/>
    </row>
    <row r="80" spans="1:12" s="71" customFormat="1">
      <c r="A80" s="83"/>
      <c r="B80" s="80"/>
      <c r="E80" s="80"/>
      <c r="F80" s="84"/>
      <c r="G80" s="84"/>
      <c r="H80" s="84"/>
      <c r="I80" s="84"/>
      <c r="J80" s="84"/>
      <c r="K80" s="70"/>
      <c r="L80" s="70"/>
    </row>
    <row r="81" spans="1:12" s="71" customFormat="1">
      <c r="A81" s="83"/>
      <c r="B81" s="80"/>
      <c r="E81" s="80"/>
      <c r="F81" s="84"/>
      <c r="G81" s="84"/>
      <c r="H81" s="84"/>
      <c r="I81" s="84"/>
      <c r="J81" s="84"/>
      <c r="K81" s="70"/>
      <c r="L81" s="70"/>
    </row>
    <row r="82" spans="1:12" s="71" customFormat="1">
      <c r="A82" s="83"/>
      <c r="B82" s="80"/>
      <c r="E82" s="80"/>
      <c r="F82" s="84"/>
      <c r="G82" s="84"/>
      <c r="H82" s="84"/>
      <c r="I82" s="84"/>
      <c r="J82" s="84"/>
      <c r="K82" s="70"/>
      <c r="L82" s="70"/>
    </row>
    <row r="83" spans="1:12" s="71" customFormat="1">
      <c r="A83" s="83"/>
      <c r="B83" s="80"/>
      <c r="E83" s="80"/>
      <c r="F83" s="84"/>
      <c r="G83" s="84"/>
      <c r="H83" s="84"/>
      <c r="I83" s="84"/>
      <c r="J83" s="84"/>
      <c r="K83" s="70"/>
      <c r="L83" s="70"/>
    </row>
    <row r="84" spans="1:12" s="71" customFormat="1">
      <c r="A84" s="83"/>
      <c r="B84" s="80"/>
      <c r="E84" s="80"/>
      <c r="F84" s="84"/>
      <c r="G84" s="84"/>
      <c r="H84" s="84"/>
      <c r="I84" s="84"/>
      <c r="J84" s="84"/>
      <c r="K84" s="70"/>
      <c r="L84" s="70"/>
    </row>
    <row r="85" spans="1:12" s="71" customFormat="1">
      <c r="A85" s="83"/>
      <c r="B85" s="80"/>
      <c r="E85" s="80"/>
      <c r="F85" s="84"/>
      <c r="G85" s="84"/>
      <c r="H85" s="84"/>
      <c r="I85" s="84"/>
      <c r="J85" s="84"/>
      <c r="K85" s="70"/>
      <c r="L85" s="70"/>
    </row>
    <row r="86" spans="1:12" s="71" customFormat="1">
      <c r="A86" s="83"/>
      <c r="B86" s="80"/>
      <c r="E86" s="80"/>
      <c r="F86" s="84"/>
      <c r="G86" s="84"/>
      <c r="H86" s="84"/>
      <c r="I86" s="84"/>
      <c r="J86" s="84"/>
      <c r="K86" s="70"/>
      <c r="L86" s="70"/>
    </row>
    <row r="87" spans="1:12" s="71" customFormat="1">
      <c r="A87" s="83"/>
      <c r="B87" s="80"/>
      <c r="E87" s="80"/>
      <c r="F87" s="84"/>
      <c r="G87" s="84"/>
      <c r="H87" s="84"/>
      <c r="I87" s="84"/>
      <c r="J87" s="84"/>
      <c r="K87" s="70"/>
      <c r="L87" s="70"/>
    </row>
    <row r="88" spans="1:12" s="71" customFormat="1">
      <c r="A88" s="85"/>
      <c r="F88" s="70"/>
      <c r="G88" s="70"/>
      <c r="H88" s="70"/>
      <c r="I88" s="70"/>
      <c r="J88" s="70"/>
      <c r="K88" s="70"/>
      <c r="L88" s="70"/>
    </row>
    <row r="89" spans="1:12" s="71" customFormat="1">
      <c r="A89" s="85"/>
      <c r="F89" s="70"/>
      <c r="G89" s="70"/>
      <c r="H89" s="70"/>
      <c r="I89" s="70"/>
      <c r="J89" s="70"/>
      <c r="K89" s="70"/>
      <c r="L89" s="70"/>
    </row>
    <row r="90" spans="1:12" s="71" customFormat="1">
      <c r="A90" s="85"/>
      <c r="F90" s="70"/>
      <c r="G90" s="70"/>
      <c r="H90" s="70"/>
      <c r="I90" s="70"/>
      <c r="J90" s="70"/>
      <c r="K90" s="70"/>
      <c r="L90" s="70"/>
    </row>
    <row r="91" spans="1:12" s="71" customFormat="1">
      <c r="A91" s="85"/>
      <c r="F91" s="70"/>
      <c r="G91" s="70"/>
      <c r="H91" s="70"/>
      <c r="I91" s="70"/>
      <c r="J91" s="70"/>
      <c r="K91" s="70"/>
      <c r="L91" s="70"/>
    </row>
    <row r="92" spans="1:12" s="71" customFormat="1">
      <c r="A92" s="85"/>
      <c r="F92" s="70"/>
      <c r="G92" s="70"/>
      <c r="H92" s="70"/>
      <c r="I92" s="70"/>
      <c r="J92" s="70"/>
      <c r="K92" s="70"/>
      <c r="L92" s="70"/>
    </row>
    <row r="93" spans="1:12" s="71" customFormat="1">
      <c r="A93" s="85"/>
      <c r="F93" s="70"/>
      <c r="G93" s="70"/>
      <c r="H93" s="70"/>
      <c r="I93" s="70"/>
      <c r="J93" s="70"/>
      <c r="K93" s="70"/>
      <c r="L93" s="70"/>
    </row>
    <row r="94" spans="1:12" s="71" customFormat="1">
      <c r="A94" s="85"/>
      <c r="F94" s="70"/>
      <c r="G94" s="70"/>
      <c r="H94" s="70"/>
      <c r="I94" s="70"/>
      <c r="J94" s="70"/>
      <c r="K94" s="70"/>
      <c r="L94" s="70"/>
    </row>
    <row r="95" spans="1:12" s="71" customFormat="1">
      <c r="A95" s="85"/>
      <c r="F95" s="70"/>
      <c r="G95" s="70"/>
      <c r="H95" s="70"/>
      <c r="I95" s="70"/>
      <c r="J95" s="70"/>
      <c r="K95" s="70"/>
      <c r="L95" s="70"/>
    </row>
    <row r="96" spans="1:12" s="71" customFormat="1">
      <c r="A96" s="85"/>
      <c r="F96" s="70"/>
      <c r="G96" s="70"/>
      <c r="H96" s="70"/>
      <c r="I96" s="70"/>
      <c r="J96" s="70"/>
      <c r="K96" s="70"/>
      <c r="L96" s="70"/>
    </row>
    <row r="97" spans="1:12" s="71" customFormat="1">
      <c r="A97" s="85"/>
      <c r="F97" s="70"/>
      <c r="G97" s="70"/>
      <c r="H97" s="70"/>
      <c r="I97" s="70"/>
      <c r="J97" s="70"/>
      <c r="K97" s="70"/>
      <c r="L97" s="70"/>
    </row>
    <row r="98" spans="1:12" s="71" customFormat="1">
      <c r="A98" s="85"/>
      <c r="F98" s="70"/>
      <c r="G98" s="70"/>
      <c r="H98" s="70"/>
      <c r="I98" s="70"/>
      <c r="J98" s="70"/>
      <c r="K98" s="70"/>
      <c r="L98" s="70"/>
    </row>
    <row r="99" spans="1:12" s="71" customFormat="1">
      <c r="A99" s="85"/>
      <c r="F99" s="70"/>
      <c r="G99" s="70"/>
      <c r="H99" s="70"/>
      <c r="I99" s="70"/>
      <c r="J99" s="70"/>
      <c r="K99" s="70"/>
      <c r="L99" s="70"/>
    </row>
    <row r="100" spans="1:12" s="71" customFormat="1">
      <c r="A100" s="85"/>
      <c r="F100" s="70"/>
      <c r="G100" s="70"/>
      <c r="H100" s="70"/>
      <c r="I100" s="70"/>
      <c r="J100" s="70"/>
      <c r="K100" s="70"/>
      <c r="L100" s="70"/>
    </row>
    <row r="101" spans="1:12" s="71" customFormat="1">
      <c r="A101" s="85"/>
      <c r="F101" s="70"/>
      <c r="G101" s="70"/>
      <c r="H101" s="70"/>
      <c r="I101" s="70"/>
      <c r="J101" s="70"/>
      <c r="K101" s="70"/>
      <c r="L101" s="70"/>
    </row>
    <row r="102" spans="1:12" s="71" customFormat="1">
      <c r="A102" s="85"/>
      <c r="F102" s="70"/>
      <c r="G102" s="70"/>
      <c r="H102" s="70"/>
      <c r="I102" s="70"/>
      <c r="J102" s="70"/>
      <c r="K102" s="70"/>
      <c r="L102" s="70"/>
    </row>
    <row r="103" spans="1:12" s="71" customFormat="1">
      <c r="A103" s="85"/>
      <c r="F103" s="70"/>
      <c r="G103" s="70"/>
      <c r="H103" s="70"/>
      <c r="I103" s="70"/>
      <c r="J103" s="70"/>
      <c r="K103" s="70"/>
      <c r="L103" s="70"/>
    </row>
    <row r="104" spans="1:12" s="71" customFormat="1">
      <c r="A104" s="85"/>
      <c r="F104" s="70"/>
      <c r="G104" s="70"/>
      <c r="H104" s="70"/>
      <c r="I104" s="70"/>
      <c r="J104" s="70"/>
      <c r="K104" s="70"/>
      <c r="L104" s="70"/>
    </row>
    <row r="105" spans="1:12" s="71" customFormat="1">
      <c r="A105" s="85"/>
      <c r="F105" s="70"/>
      <c r="G105" s="70"/>
      <c r="H105" s="70"/>
      <c r="I105" s="70"/>
      <c r="J105" s="70"/>
      <c r="K105" s="70"/>
      <c r="L105" s="70"/>
    </row>
    <row r="106" spans="1:12" s="71" customFormat="1">
      <c r="A106" s="85"/>
      <c r="F106" s="70"/>
      <c r="G106" s="70"/>
      <c r="H106" s="70"/>
      <c r="I106" s="70"/>
      <c r="J106" s="70"/>
      <c r="K106" s="70"/>
      <c r="L106" s="70"/>
    </row>
    <row r="107" spans="1:12" s="71" customFormat="1">
      <c r="A107" s="85"/>
      <c r="F107" s="70"/>
      <c r="G107" s="70"/>
      <c r="H107" s="70"/>
      <c r="I107" s="70"/>
      <c r="J107" s="70"/>
      <c r="K107" s="70"/>
      <c r="L107" s="70"/>
    </row>
    <row r="108" spans="1:12" s="71" customFormat="1">
      <c r="A108" s="85"/>
      <c r="F108" s="70"/>
      <c r="G108" s="70"/>
      <c r="H108" s="70"/>
      <c r="I108" s="70"/>
      <c r="J108" s="70"/>
      <c r="K108" s="70"/>
      <c r="L108" s="70"/>
    </row>
    <row r="109" spans="1:12" s="71" customFormat="1">
      <c r="A109" s="85"/>
      <c r="F109" s="70"/>
      <c r="G109" s="70"/>
      <c r="H109" s="70"/>
      <c r="I109" s="70"/>
      <c r="J109" s="70"/>
      <c r="K109" s="70"/>
      <c r="L109" s="70"/>
    </row>
    <row r="110" spans="1:12" s="71" customFormat="1">
      <c r="A110" s="85"/>
      <c r="F110" s="70"/>
      <c r="G110" s="70"/>
      <c r="H110" s="70"/>
      <c r="I110" s="70"/>
      <c r="J110" s="70"/>
      <c r="K110" s="70"/>
      <c r="L110" s="70"/>
    </row>
    <row r="111" spans="1:12" s="71" customFormat="1">
      <c r="A111" s="85"/>
      <c r="F111" s="70"/>
      <c r="G111" s="70"/>
      <c r="H111" s="70"/>
      <c r="I111" s="70"/>
      <c r="J111" s="70"/>
      <c r="K111" s="70"/>
      <c r="L111" s="70"/>
    </row>
    <row r="112" spans="1:12" s="71" customFormat="1">
      <c r="A112" s="85"/>
      <c r="F112" s="70"/>
      <c r="G112" s="70"/>
      <c r="H112" s="70"/>
      <c r="I112" s="70"/>
      <c r="J112" s="70"/>
      <c r="K112" s="70"/>
      <c r="L112" s="70"/>
    </row>
    <row r="113" spans="1:12" s="71" customFormat="1">
      <c r="A113" s="85"/>
      <c r="F113" s="70"/>
      <c r="G113" s="70"/>
      <c r="H113" s="70"/>
      <c r="I113" s="70"/>
      <c r="J113" s="70"/>
      <c r="K113" s="70"/>
      <c r="L113" s="70"/>
    </row>
    <row r="114" spans="1:12" s="71" customFormat="1">
      <c r="A114" s="85"/>
      <c r="F114" s="70"/>
      <c r="G114" s="70"/>
      <c r="H114" s="70"/>
      <c r="I114" s="70"/>
      <c r="J114" s="70"/>
      <c r="K114" s="70"/>
      <c r="L114" s="70"/>
    </row>
    <row r="115" spans="1:12" s="71" customFormat="1">
      <c r="A115" s="85"/>
      <c r="F115" s="70"/>
      <c r="G115" s="70"/>
      <c r="H115" s="70"/>
      <c r="I115" s="70"/>
      <c r="J115" s="70"/>
      <c r="K115" s="70"/>
      <c r="L115" s="70"/>
    </row>
    <row r="116" spans="1:12" s="71" customFormat="1">
      <c r="A116" s="85"/>
      <c r="F116" s="70"/>
      <c r="G116" s="70"/>
      <c r="H116" s="70"/>
      <c r="I116" s="70"/>
      <c r="J116" s="70"/>
      <c r="K116" s="70"/>
      <c r="L116" s="70"/>
    </row>
    <row r="117" spans="1:12" s="71" customFormat="1">
      <c r="A117" s="85"/>
      <c r="F117" s="70"/>
      <c r="G117" s="70"/>
      <c r="H117" s="70"/>
      <c r="I117" s="70"/>
      <c r="J117" s="70"/>
      <c r="K117" s="70"/>
      <c r="L117" s="70"/>
    </row>
    <row r="118" spans="1:12" s="71" customFormat="1">
      <c r="A118" s="85"/>
      <c r="F118" s="70"/>
      <c r="G118" s="70"/>
      <c r="H118" s="70"/>
      <c r="I118" s="70"/>
      <c r="J118" s="70"/>
      <c r="K118" s="70"/>
      <c r="L118" s="70"/>
    </row>
    <row r="119" spans="1:12" s="71" customFormat="1">
      <c r="A119" s="85"/>
      <c r="F119" s="70"/>
      <c r="G119" s="70"/>
      <c r="H119" s="70"/>
      <c r="I119" s="70"/>
      <c r="J119" s="70"/>
      <c r="K119" s="70"/>
      <c r="L119" s="70"/>
    </row>
    <row r="120" spans="1:12" s="71" customFormat="1">
      <c r="A120" s="85"/>
      <c r="F120" s="70"/>
      <c r="G120" s="70"/>
      <c r="H120" s="70"/>
      <c r="I120" s="70"/>
      <c r="J120" s="70"/>
      <c r="K120" s="70"/>
      <c r="L120" s="70"/>
    </row>
    <row r="121" spans="1:12" s="71" customFormat="1">
      <c r="A121" s="85"/>
      <c r="F121" s="70"/>
      <c r="G121" s="70"/>
      <c r="H121" s="70"/>
      <c r="I121" s="70"/>
      <c r="J121" s="70"/>
      <c r="K121" s="70"/>
      <c r="L121" s="70"/>
    </row>
    <row r="122" spans="1:12" s="71" customFormat="1">
      <c r="A122" s="85"/>
      <c r="F122" s="70"/>
      <c r="G122" s="70"/>
      <c r="H122" s="70"/>
      <c r="I122" s="70"/>
      <c r="J122" s="70"/>
      <c r="K122" s="70"/>
      <c r="L122" s="70"/>
    </row>
    <row r="123" spans="1:12" s="71" customFormat="1">
      <c r="A123" s="85"/>
      <c r="F123" s="70"/>
      <c r="G123" s="70"/>
      <c r="H123" s="70"/>
      <c r="I123" s="70"/>
      <c r="J123" s="70"/>
      <c r="K123" s="70"/>
      <c r="L123" s="70"/>
    </row>
    <row r="124" spans="1:12" s="71" customFormat="1">
      <c r="A124" s="85"/>
      <c r="F124" s="70"/>
      <c r="G124" s="70"/>
      <c r="H124" s="70"/>
      <c r="I124" s="70"/>
      <c r="J124" s="70"/>
      <c r="K124" s="70"/>
      <c r="L124" s="70"/>
    </row>
    <row r="125" spans="1:12" s="71" customFormat="1">
      <c r="A125" s="85"/>
      <c r="F125" s="70"/>
      <c r="G125" s="70"/>
      <c r="H125" s="70"/>
      <c r="I125" s="70"/>
      <c r="J125" s="70"/>
      <c r="K125" s="70"/>
      <c r="L125" s="70"/>
    </row>
    <row r="126" spans="1:12" s="71" customFormat="1">
      <c r="A126" s="85"/>
      <c r="F126" s="70"/>
      <c r="G126" s="70"/>
      <c r="H126" s="70"/>
      <c r="I126" s="70"/>
      <c r="J126" s="70"/>
      <c r="K126" s="70"/>
      <c r="L126" s="70"/>
    </row>
    <row r="127" spans="1:12" s="71" customFormat="1">
      <c r="A127" s="85"/>
      <c r="F127" s="70"/>
      <c r="G127" s="70"/>
      <c r="H127" s="70"/>
      <c r="I127" s="70"/>
      <c r="J127" s="70"/>
      <c r="K127" s="70"/>
      <c r="L127" s="70"/>
    </row>
    <row r="128" spans="1:12" s="71" customFormat="1">
      <c r="A128" s="85"/>
      <c r="F128" s="70"/>
      <c r="G128" s="70"/>
      <c r="H128" s="70"/>
      <c r="I128" s="70"/>
      <c r="J128" s="70"/>
      <c r="K128" s="70"/>
      <c r="L128" s="70"/>
    </row>
    <row r="129" spans="1:12" s="71" customFormat="1">
      <c r="A129" s="85"/>
      <c r="F129" s="70"/>
      <c r="G129" s="70"/>
      <c r="H129" s="70"/>
      <c r="I129" s="70"/>
      <c r="J129" s="70"/>
      <c r="K129" s="70"/>
      <c r="L129" s="70"/>
    </row>
    <row r="130" spans="1:12" s="71" customFormat="1">
      <c r="A130" s="85"/>
      <c r="F130" s="70"/>
      <c r="G130" s="70"/>
      <c r="H130" s="70"/>
      <c r="I130" s="70"/>
      <c r="J130" s="70"/>
      <c r="K130" s="70"/>
      <c r="L130" s="70"/>
    </row>
    <row r="131" spans="1:12" s="71" customFormat="1">
      <c r="A131" s="85"/>
      <c r="F131" s="70"/>
      <c r="G131" s="70"/>
      <c r="H131" s="70"/>
      <c r="I131" s="70"/>
      <c r="J131" s="70"/>
      <c r="K131" s="70"/>
      <c r="L131" s="70"/>
    </row>
    <row r="132" spans="1:12" s="71" customFormat="1">
      <c r="A132" s="85"/>
      <c r="F132" s="70"/>
      <c r="G132" s="70"/>
      <c r="H132" s="70"/>
      <c r="I132" s="70"/>
      <c r="J132" s="70"/>
      <c r="K132" s="70"/>
      <c r="L132" s="70"/>
    </row>
    <row r="133" spans="1:12" s="71" customFormat="1">
      <c r="A133" s="85"/>
      <c r="F133" s="70"/>
      <c r="G133" s="70"/>
      <c r="H133" s="70"/>
      <c r="I133" s="70"/>
      <c r="J133" s="70"/>
      <c r="K133" s="70"/>
      <c r="L133" s="70"/>
    </row>
    <row r="134" spans="1:12" s="71" customFormat="1">
      <c r="A134" s="85"/>
      <c r="F134" s="70"/>
      <c r="G134" s="70"/>
      <c r="H134" s="70"/>
      <c r="I134" s="70"/>
      <c r="J134" s="70"/>
      <c r="K134" s="70"/>
      <c r="L134" s="70"/>
    </row>
    <row r="135" spans="1:12" s="71" customFormat="1">
      <c r="A135" s="85"/>
      <c r="F135" s="70"/>
      <c r="G135" s="70"/>
      <c r="H135" s="70"/>
      <c r="I135" s="70"/>
      <c r="J135" s="70"/>
      <c r="K135" s="70"/>
      <c r="L135" s="70"/>
    </row>
    <row r="136" spans="1:12" s="71" customFormat="1">
      <c r="A136" s="85"/>
      <c r="F136" s="70"/>
      <c r="G136" s="70"/>
      <c r="H136" s="70"/>
      <c r="I136" s="70"/>
      <c r="J136" s="70"/>
      <c r="K136" s="70"/>
      <c r="L136" s="70"/>
    </row>
    <row r="137" spans="1:12" s="71" customFormat="1">
      <c r="A137" s="85"/>
      <c r="F137" s="70"/>
      <c r="G137" s="70"/>
      <c r="H137" s="70"/>
      <c r="I137" s="70"/>
      <c r="J137" s="70"/>
      <c r="K137" s="70"/>
      <c r="L137" s="70"/>
    </row>
    <row r="138" spans="1:12" s="71" customFormat="1">
      <c r="A138" s="85"/>
      <c r="F138" s="70"/>
      <c r="G138" s="70"/>
      <c r="H138" s="70"/>
      <c r="I138" s="70"/>
      <c r="J138" s="70"/>
      <c r="K138" s="70"/>
      <c r="L138" s="70"/>
    </row>
    <row r="139" spans="1:12" s="71" customFormat="1">
      <c r="A139" s="85"/>
      <c r="F139" s="70"/>
      <c r="G139" s="70"/>
      <c r="H139" s="70"/>
      <c r="I139" s="70"/>
      <c r="J139" s="70"/>
      <c r="K139" s="70"/>
      <c r="L139" s="70"/>
    </row>
    <row r="140" spans="1:12" s="71" customFormat="1">
      <c r="A140" s="85"/>
      <c r="F140" s="70"/>
      <c r="G140" s="70"/>
      <c r="H140" s="70"/>
      <c r="I140" s="70"/>
      <c r="J140" s="70"/>
      <c r="K140" s="70"/>
      <c r="L140" s="70"/>
    </row>
    <row r="141" spans="1:12" s="71" customFormat="1">
      <c r="A141" s="85"/>
      <c r="F141" s="70"/>
      <c r="G141" s="70"/>
      <c r="H141" s="70"/>
      <c r="I141" s="70"/>
      <c r="J141" s="70"/>
      <c r="K141" s="70"/>
      <c r="L141" s="70"/>
    </row>
    <row r="142" spans="1:12" s="71" customFormat="1">
      <c r="A142" s="85"/>
      <c r="F142" s="70"/>
      <c r="G142" s="70"/>
      <c r="H142" s="70"/>
      <c r="I142" s="70"/>
      <c r="J142" s="70"/>
      <c r="K142" s="70"/>
      <c r="L142" s="70"/>
    </row>
    <row r="143" spans="1:12" s="71" customFormat="1">
      <c r="A143" s="85"/>
      <c r="F143" s="70"/>
      <c r="G143" s="70"/>
      <c r="H143" s="70"/>
      <c r="I143" s="70"/>
      <c r="J143" s="70"/>
      <c r="K143" s="70"/>
      <c r="L143" s="70"/>
    </row>
    <row r="144" spans="1:12" s="71" customFormat="1">
      <c r="A144" s="85"/>
      <c r="F144" s="70"/>
      <c r="G144" s="70"/>
      <c r="H144" s="70"/>
      <c r="I144" s="70"/>
      <c r="J144" s="70"/>
      <c r="K144" s="70"/>
      <c r="L144" s="70"/>
    </row>
    <row r="145" spans="1:12" s="71" customFormat="1">
      <c r="A145" s="85"/>
      <c r="F145" s="70"/>
      <c r="G145" s="70"/>
      <c r="H145" s="70"/>
      <c r="I145" s="70"/>
      <c r="J145" s="70"/>
      <c r="K145" s="70"/>
      <c r="L145" s="70"/>
    </row>
    <row r="146" spans="1:12" s="71" customFormat="1">
      <c r="A146" s="85"/>
      <c r="F146" s="70"/>
      <c r="G146" s="70"/>
      <c r="H146" s="70"/>
      <c r="I146" s="70"/>
      <c r="J146" s="70"/>
      <c r="K146" s="70"/>
      <c r="L146" s="70"/>
    </row>
    <row r="147" spans="1:12" s="71" customFormat="1">
      <c r="A147" s="85"/>
      <c r="F147" s="70"/>
      <c r="G147" s="70"/>
      <c r="H147" s="70"/>
      <c r="I147" s="70"/>
      <c r="J147" s="70"/>
      <c r="K147" s="70"/>
      <c r="L147" s="70"/>
    </row>
    <row r="148" spans="1:12" s="71" customFormat="1">
      <c r="A148" s="85"/>
      <c r="F148" s="70"/>
      <c r="G148" s="70"/>
      <c r="H148" s="70"/>
      <c r="I148" s="70"/>
      <c r="J148" s="70"/>
      <c r="K148" s="70"/>
      <c r="L148" s="70"/>
    </row>
    <row r="149" spans="1:12" s="71" customFormat="1">
      <c r="A149" s="85"/>
      <c r="F149" s="70"/>
      <c r="G149" s="70"/>
      <c r="H149" s="70"/>
      <c r="I149" s="70"/>
      <c r="J149" s="70"/>
      <c r="K149" s="70"/>
      <c r="L149" s="70"/>
    </row>
    <row r="150" spans="1:12" s="71" customFormat="1">
      <c r="A150" s="85"/>
      <c r="F150" s="70"/>
      <c r="G150" s="70"/>
      <c r="H150" s="70"/>
      <c r="I150" s="70"/>
      <c r="J150" s="70"/>
      <c r="K150" s="70"/>
      <c r="L150" s="70"/>
    </row>
    <row r="151" spans="1:12" s="71" customFormat="1">
      <c r="A151" s="85"/>
      <c r="F151" s="70"/>
      <c r="G151" s="70"/>
      <c r="H151" s="70"/>
      <c r="I151" s="70"/>
      <c r="J151" s="70"/>
      <c r="K151" s="70"/>
      <c r="L151" s="70"/>
    </row>
    <row r="152" spans="1:12" s="71" customFormat="1">
      <c r="A152" s="85"/>
      <c r="F152" s="70"/>
      <c r="G152" s="70"/>
      <c r="H152" s="70"/>
      <c r="I152" s="70"/>
      <c r="J152" s="70"/>
      <c r="K152" s="70"/>
      <c r="L152" s="70"/>
    </row>
    <row r="153" spans="1:12" s="71" customFormat="1">
      <c r="A153" s="85"/>
      <c r="F153" s="70"/>
      <c r="G153" s="70"/>
      <c r="H153" s="70"/>
      <c r="I153" s="70"/>
      <c r="J153" s="70"/>
      <c r="K153" s="70"/>
      <c r="L153" s="70"/>
    </row>
    <row r="154" spans="1:12" s="71" customFormat="1">
      <c r="A154" s="85"/>
      <c r="F154" s="70"/>
      <c r="G154" s="70"/>
      <c r="H154" s="70"/>
      <c r="I154" s="70"/>
      <c r="J154" s="70"/>
      <c r="K154" s="70"/>
      <c r="L154" s="70"/>
    </row>
    <row r="155" spans="1:12" s="71" customFormat="1">
      <c r="A155" s="85"/>
      <c r="F155" s="70"/>
      <c r="G155" s="70"/>
      <c r="H155" s="70"/>
      <c r="I155" s="70"/>
      <c r="J155" s="70"/>
      <c r="K155" s="70"/>
      <c r="L155" s="70"/>
    </row>
    <row r="156" spans="1:12" s="71" customFormat="1">
      <c r="A156" s="85"/>
      <c r="F156" s="70"/>
      <c r="G156" s="70"/>
      <c r="H156" s="70"/>
      <c r="I156" s="70"/>
      <c r="J156" s="70"/>
      <c r="K156" s="70"/>
      <c r="L156" s="70"/>
    </row>
    <row r="157" spans="1:12" s="71" customFormat="1">
      <c r="A157" s="85"/>
      <c r="F157" s="70"/>
      <c r="G157" s="70"/>
      <c r="H157" s="70"/>
      <c r="I157" s="70"/>
      <c r="J157" s="70"/>
      <c r="K157" s="70"/>
      <c r="L157" s="70"/>
    </row>
    <row r="158" spans="1:12" s="71" customFormat="1">
      <c r="A158" s="85"/>
      <c r="F158" s="70"/>
      <c r="G158" s="70"/>
      <c r="H158" s="70"/>
      <c r="I158" s="70"/>
      <c r="J158" s="70"/>
      <c r="K158" s="70"/>
      <c r="L158" s="70"/>
    </row>
    <row r="159" spans="1:12" s="71" customFormat="1">
      <c r="A159" s="85"/>
      <c r="F159" s="70"/>
      <c r="G159" s="70"/>
      <c r="H159" s="70"/>
      <c r="I159" s="70"/>
      <c r="J159" s="70"/>
      <c r="K159" s="70"/>
      <c r="L159" s="70"/>
    </row>
    <row r="160" spans="1:12" s="71" customFormat="1">
      <c r="A160" s="85"/>
      <c r="F160" s="70"/>
      <c r="G160" s="70"/>
      <c r="H160" s="70"/>
      <c r="I160" s="70"/>
      <c r="J160" s="70"/>
      <c r="K160" s="70"/>
      <c r="L160" s="70"/>
    </row>
    <row r="161" spans="1:12" s="71" customFormat="1">
      <c r="A161" s="85"/>
      <c r="F161" s="70"/>
      <c r="G161" s="70"/>
      <c r="H161" s="70"/>
      <c r="I161" s="70"/>
      <c r="J161" s="70"/>
      <c r="K161" s="70"/>
      <c r="L161" s="70"/>
    </row>
    <row r="162" spans="1:12" s="71" customFormat="1">
      <c r="A162" s="85"/>
      <c r="F162" s="70"/>
      <c r="G162" s="70"/>
      <c r="H162" s="70"/>
      <c r="I162" s="70"/>
      <c r="J162" s="70"/>
      <c r="K162" s="70"/>
      <c r="L162" s="70"/>
    </row>
    <row r="163" spans="1:12" s="71" customFormat="1">
      <c r="A163" s="85"/>
      <c r="F163" s="70"/>
      <c r="G163" s="70"/>
      <c r="H163" s="70"/>
      <c r="I163" s="70"/>
      <c r="J163" s="70"/>
      <c r="K163" s="70"/>
      <c r="L163" s="70"/>
    </row>
    <row r="164" spans="1:12" s="71" customFormat="1">
      <c r="A164" s="85"/>
      <c r="F164" s="70"/>
      <c r="G164" s="70"/>
      <c r="H164" s="70"/>
      <c r="I164" s="70"/>
      <c r="J164" s="70"/>
      <c r="K164" s="70"/>
      <c r="L164" s="70"/>
    </row>
    <row r="165" spans="1:12" s="71" customFormat="1">
      <c r="A165" s="85"/>
      <c r="F165" s="70"/>
      <c r="G165" s="70"/>
      <c r="H165" s="70"/>
      <c r="I165" s="70"/>
      <c r="J165" s="70"/>
      <c r="K165" s="70"/>
      <c r="L165" s="70"/>
    </row>
    <row r="166" spans="1:12" s="71" customFormat="1">
      <c r="A166" s="85"/>
      <c r="F166" s="70"/>
      <c r="G166" s="70"/>
      <c r="H166" s="70"/>
      <c r="I166" s="70"/>
      <c r="J166" s="70"/>
      <c r="K166" s="70"/>
      <c r="L166" s="70"/>
    </row>
    <row r="167" spans="1:12" s="71" customFormat="1">
      <c r="A167" s="85"/>
      <c r="F167" s="70"/>
      <c r="G167" s="70"/>
      <c r="H167" s="70"/>
      <c r="I167" s="70"/>
      <c r="J167" s="70"/>
      <c r="K167" s="70"/>
      <c r="L167" s="70"/>
    </row>
    <row r="168" spans="1:12" s="71" customFormat="1">
      <c r="A168" s="85"/>
      <c r="F168" s="70"/>
      <c r="G168" s="70"/>
      <c r="H168" s="70"/>
      <c r="I168" s="70"/>
      <c r="J168" s="70"/>
      <c r="K168" s="70"/>
      <c r="L168" s="70"/>
    </row>
    <row r="169" spans="1:12" s="71" customFormat="1">
      <c r="A169" s="85"/>
      <c r="F169" s="70"/>
      <c r="G169" s="70"/>
      <c r="H169" s="70"/>
      <c r="I169" s="70"/>
      <c r="J169" s="70"/>
      <c r="K169" s="70"/>
      <c r="L169" s="70"/>
    </row>
    <row r="170" spans="1:12" s="71" customFormat="1">
      <c r="A170" s="85"/>
      <c r="F170" s="70"/>
      <c r="G170" s="70"/>
      <c r="H170" s="70"/>
      <c r="I170" s="70"/>
      <c r="J170" s="70"/>
      <c r="K170" s="70"/>
      <c r="L170" s="70"/>
    </row>
    <row r="171" spans="1:12" s="71" customFormat="1">
      <c r="A171" s="85"/>
      <c r="F171" s="70"/>
      <c r="G171" s="70"/>
      <c r="H171" s="70"/>
      <c r="I171" s="70"/>
      <c r="J171" s="70"/>
      <c r="K171" s="70"/>
      <c r="L171" s="70"/>
    </row>
    <row r="172" spans="1:12" s="71" customFormat="1">
      <c r="A172" s="85"/>
      <c r="F172" s="70"/>
      <c r="G172" s="70"/>
      <c r="H172" s="70"/>
      <c r="I172" s="70"/>
      <c r="J172" s="70"/>
      <c r="K172" s="70"/>
      <c r="L172" s="70"/>
    </row>
    <row r="173" spans="1:12" s="71" customFormat="1">
      <c r="A173" s="85"/>
      <c r="F173" s="70"/>
      <c r="G173" s="70"/>
      <c r="H173" s="70"/>
      <c r="I173" s="70"/>
      <c r="J173" s="70"/>
      <c r="K173" s="70"/>
      <c r="L173" s="70"/>
    </row>
    <row r="174" spans="1:12" s="71" customFormat="1">
      <c r="A174" s="85"/>
      <c r="F174" s="70"/>
      <c r="G174" s="70"/>
      <c r="H174" s="70"/>
      <c r="I174" s="70"/>
      <c r="J174" s="70"/>
      <c r="K174" s="70"/>
      <c r="L174" s="70"/>
    </row>
    <row r="175" spans="1:12" s="71" customFormat="1">
      <c r="A175" s="85"/>
      <c r="F175" s="70"/>
      <c r="G175" s="70"/>
      <c r="H175" s="70"/>
      <c r="I175" s="70"/>
      <c r="J175" s="70"/>
      <c r="K175" s="70"/>
      <c r="L175" s="70"/>
    </row>
    <row r="176" spans="1:12" s="71" customFormat="1">
      <c r="A176" s="85"/>
      <c r="F176" s="70"/>
      <c r="G176" s="70"/>
      <c r="H176" s="70"/>
      <c r="I176" s="70"/>
      <c r="J176" s="70"/>
      <c r="K176" s="70"/>
      <c r="L176" s="70"/>
    </row>
    <row r="177" spans="1:12" s="71" customFormat="1">
      <c r="A177" s="85"/>
      <c r="F177" s="70"/>
      <c r="G177" s="70"/>
      <c r="H177" s="70"/>
      <c r="I177" s="70"/>
      <c r="J177" s="70"/>
      <c r="K177" s="70"/>
      <c r="L177" s="70"/>
    </row>
    <row r="178" spans="1:12" s="71" customFormat="1">
      <c r="A178" s="85"/>
      <c r="F178" s="70"/>
      <c r="G178" s="70"/>
      <c r="H178" s="70"/>
      <c r="I178" s="70"/>
      <c r="J178" s="70"/>
      <c r="K178" s="70"/>
      <c r="L178" s="70"/>
    </row>
    <row r="179" spans="1:12" s="71" customFormat="1">
      <c r="A179" s="85"/>
      <c r="F179" s="70"/>
      <c r="G179" s="70"/>
      <c r="H179" s="70"/>
      <c r="I179" s="70"/>
      <c r="J179" s="70"/>
      <c r="K179" s="70"/>
      <c r="L179" s="70"/>
    </row>
    <row r="180" spans="1:12" s="71" customFormat="1">
      <c r="A180" s="85"/>
      <c r="F180" s="70"/>
      <c r="G180" s="70"/>
      <c r="H180" s="70"/>
      <c r="I180" s="70"/>
      <c r="J180" s="70"/>
      <c r="K180" s="70"/>
      <c r="L180" s="70"/>
    </row>
    <row r="181" spans="1:12" s="71" customFormat="1">
      <c r="A181" s="85"/>
      <c r="F181" s="70"/>
      <c r="G181" s="70"/>
      <c r="H181" s="70"/>
      <c r="I181" s="70"/>
      <c r="J181" s="70"/>
      <c r="K181" s="70"/>
      <c r="L181" s="70"/>
    </row>
    <row r="182" spans="1:12" s="71" customFormat="1">
      <c r="A182" s="85"/>
      <c r="F182" s="70"/>
      <c r="G182" s="70"/>
      <c r="H182" s="70"/>
      <c r="I182" s="70"/>
      <c r="J182" s="70"/>
      <c r="K182" s="70"/>
      <c r="L182" s="70"/>
    </row>
    <row r="183" spans="1:12" s="71" customFormat="1">
      <c r="A183" s="85"/>
      <c r="F183" s="70"/>
      <c r="G183" s="70"/>
      <c r="H183" s="70"/>
      <c r="I183" s="70"/>
      <c r="J183" s="70"/>
      <c r="K183" s="70"/>
      <c r="L183" s="70"/>
    </row>
    <row r="184" spans="1:12" s="71" customFormat="1">
      <c r="A184" s="85"/>
      <c r="F184" s="70"/>
      <c r="G184" s="70"/>
      <c r="H184" s="70"/>
      <c r="I184" s="70"/>
      <c r="J184" s="70"/>
      <c r="K184" s="70"/>
      <c r="L184" s="70"/>
    </row>
    <row r="185" spans="1:12" s="71" customFormat="1">
      <c r="A185" s="85"/>
      <c r="F185" s="70"/>
      <c r="G185" s="70"/>
      <c r="H185" s="70"/>
      <c r="I185" s="70"/>
      <c r="J185" s="70"/>
      <c r="K185" s="70"/>
      <c r="L185" s="70"/>
    </row>
    <row r="186" spans="1:12" s="71" customFormat="1">
      <c r="A186" s="85"/>
      <c r="F186" s="70"/>
      <c r="G186" s="70"/>
      <c r="H186" s="70"/>
      <c r="I186" s="70"/>
      <c r="J186" s="70"/>
      <c r="K186" s="70"/>
      <c r="L186" s="70"/>
    </row>
    <row r="187" spans="1:12" s="71" customFormat="1">
      <c r="A187" s="85"/>
      <c r="F187" s="70"/>
      <c r="G187" s="70"/>
      <c r="H187" s="70"/>
      <c r="I187" s="70"/>
      <c r="J187" s="70"/>
      <c r="K187" s="70"/>
      <c r="L187" s="70"/>
    </row>
    <row r="188" spans="1:12" s="71" customFormat="1">
      <c r="A188" s="85"/>
      <c r="F188" s="70"/>
      <c r="G188" s="70"/>
      <c r="H188" s="70"/>
      <c r="I188" s="70"/>
      <c r="J188" s="70"/>
      <c r="K188" s="70"/>
      <c r="L188" s="70"/>
    </row>
    <row r="189" spans="1:12" s="71" customFormat="1">
      <c r="A189" s="85"/>
      <c r="F189" s="70"/>
      <c r="G189" s="70"/>
      <c r="H189" s="70"/>
      <c r="I189" s="70"/>
      <c r="J189" s="70"/>
      <c r="K189" s="70"/>
      <c r="L189" s="70"/>
    </row>
    <row r="190" spans="1:12" s="71" customFormat="1">
      <c r="A190" s="85"/>
      <c r="F190" s="70"/>
      <c r="G190" s="70"/>
      <c r="H190" s="70"/>
      <c r="I190" s="70"/>
      <c r="J190" s="70"/>
      <c r="K190" s="70"/>
      <c r="L190" s="70"/>
    </row>
    <row r="191" spans="1:12" s="71" customFormat="1">
      <c r="A191" s="85"/>
      <c r="F191" s="70"/>
      <c r="G191" s="70"/>
      <c r="H191" s="70"/>
      <c r="I191" s="70"/>
      <c r="J191" s="70"/>
      <c r="K191" s="70"/>
      <c r="L191" s="70"/>
    </row>
    <row r="192" spans="1:12" s="71" customFormat="1">
      <c r="A192" s="85"/>
      <c r="F192" s="70"/>
      <c r="G192" s="70"/>
      <c r="H192" s="70"/>
      <c r="I192" s="70"/>
      <c r="J192" s="70"/>
      <c r="K192" s="70"/>
      <c r="L192" s="70"/>
    </row>
    <row r="193" spans="1:12" s="71" customFormat="1">
      <c r="A193" s="85"/>
      <c r="F193" s="70"/>
      <c r="G193" s="70"/>
      <c r="H193" s="70"/>
      <c r="I193" s="70"/>
      <c r="J193" s="70"/>
      <c r="K193" s="70"/>
      <c r="L193" s="70"/>
    </row>
    <row r="194" spans="1:12" s="71" customFormat="1">
      <c r="A194" s="85"/>
      <c r="F194" s="70"/>
      <c r="G194" s="70"/>
      <c r="H194" s="70"/>
      <c r="I194" s="70"/>
      <c r="J194" s="70"/>
      <c r="K194" s="70"/>
      <c r="L194" s="70"/>
    </row>
    <row r="195" spans="1:12" s="71" customFormat="1">
      <c r="A195" s="85"/>
      <c r="F195" s="70"/>
      <c r="G195" s="70"/>
      <c r="H195" s="70"/>
      <c r="I195" s="70"/>
      <c r="J195" s="70"/>
      <c r="K195" s="70"/>
      <c r="L195" s="70"/>
    </row>
    <row r="196" spans="1:12" s="71" customFormat="1">
      <c r="A196" s="85"/>
      <c r="F196" s="70"/>
      <c r="G196" s="70"/>
      <c r="H196" s="70"/>
      <c r="I196" s="70"/>
      <c r="J196" s="70"/>
      <c r="K196" s="70"/>
      <c r="L196" s="70"/>
    </row>
    <row r="197" spans="1:12" s="71" customFormat="1">
      <c r="A197" s="85"/>
      <c r="F197" s="70"/>
      <c r="G197" s="70"/>
      <c r="H197" s="70"/>
      <c r="I197" s="70"/>
      <c r="J197" s="70"/>
      <c r="K197" s="70"/>
      <c r="L197" s="70"/>
    </row>
  </sheetData>
  <mergeCells count="14">
    <mergeCell ref="C47:F47"/>
    <mergeCell ref="H47:J47"/>
    <mergeCell ref="A7:J7"/>
    <mergeCell ref="A18:J18"/>
    <mergeCell ref="C46:F46"/>
    <mergeCell ref="H46:J46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" footer="0"/>
  <pageSetup paperSize="9" scale="57" fitToHeight="2" orientation="landscape" verticalDpi="300" r:id="rId1"/>
  <headerFooter alignWithMargins="0"/>
  <ignoredErrors>
    <ignoredError sqref="F9 F19 F36 F40 F43 F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3"/>
  </sheetPr>
  <dimension ref="A2:J249"/>
  <sheetViews>
    <sheetView view="pageBreakPreview" zoomScale="60" workbookViewId="0">
      <selection activeCell="G26" sqref="G26:I27"/>
    </sheetView>
  </sheetViews>
  <sheetFormatPr defaultRowHeight="18.75"/>
  <cols>
    <col min="1" max="1" width="51.5703125" style="3" customWidth="1"/>
    <col min="2" max="2" width="12" style="164" customWidth="1"/>
    <col min="3" max="3" width="16.140625" style="164" customWidth="1"/>
    <col min="4" max="4" width="16.7109375" style="164" customWidth="1"/>
    <col min="5" max="5" width="16.140625" style="164" customWidth="1"/>
    <col min="6" max="6" width="16" style="164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0.25">
      <c r="A2" s="518" t="s">
        <v>428</v>
      </c>
      <c r="B2" s="518"/>
      <c r="C2" s="518"/>
      <c r="D2" s="518"/>
      <c r="E2" s="518"/>
      <c r="F2" s="518"/>
      <c r="G2" s="518"/>
      <c r="H2" s="518"/>
    </row>
    <row r="3" spans="1:10">
      <c r="A3" s="160"/>
      <c r="B3" s="127"/>
      <c r="C3" s="160"/>
      <c r="D3" s="160"/>
      <c r="E3" s="160"/>
      <c r="F3" s="127"/>
      <c r="G3" s="160"/>
      <c r="H3" s="160"/>
      <c r="J3" s="3" t="s">
        <v>404</v>
      </c>
    </row>
    <row r="4" spans="1:10" ht="41.25" customHeight="1">
      <c r="A4" s="519" t="s">
        <v>166</v>
      </c>
      <c r="B4" s="521" t="s">
        <v>17</v>
      </c>
      <c r="C4" s="499" t="s">
        <v>454</v>
      </c>
      <c r="D4" s="499" t="s">
        <v>455</v>
      </c>
      <c r="E4" s="501" t="s">
        <v>451</v>
      </c>
      <c r="F4" s="499" t="s">
        <v>456</v>
      </c>
      <c r="G4" s="523" t="s">
        <v>337</v>
      </c>
      <c r="H4" s="524"/>
      <c r="I4" s="524"/>
      <c r="J4" s="525"/>
    </row>
    <row r="5" spans="1:10" ht="54" customHeight="1">
      <c r="A5" s="520"/>
      <c r="B5" s="522"/>
      <c r="C5" s="500"/>
      <c r="D5" s="500"/>
      <c r="E5" s="502"/>
      <c r="F5" s="500"/>
      <c r="G5" s="159" t="s">
        <v>129</v>
      </c>
      <c r="H5" s="159" t="s">
        <v>130</v>
      </c>
      <c r="I5" s="159" t="s">
        <v>131</v>
      </c>
      <c r="J5" s="159" t="s">
        <v>63</v>
      </c>
    </row>
    <row r="6" spans="1:10" ht="23.25" customHeight="1">
      <c r="A6" s="128">
        <v>1</v>
      </c>
      <c r="B6" s="129">
        <v>2</v>
      </c>
      <c r="C6" s="129">
        <v>3</v>
      </c>
      <c r="D6" s="129">
        <v>4</v>
      </c>
      <c r="E6" s="129">
        <v>5</v>
      </c>
      <c r="F6" s="129">
        <v>6</v>
      </c>
      <c r="G6" s="129">
        <v>7</v>
      </c>
      <c r="H6" s="129">
        <v>8</v>
      </c>
      <c r="I6" s="167">
        <v>9</v>
      </c>
      <c r="J6" s="167">
        <v>10</v>
      </c>
    </row>
    <row r="7" spans="1:10" ht="23.25" customHeight="1">
      <c r="A7" s="530" t="s">
        <v>110</v>
      </c>
      <c r="B7" s="531"/>
      <c r="C7" s="531"/>
      <c r="D7" s="531"/>
      <c r="E7" s="531"/>
      <c r="F7" s="531"/>
      <c r="G7" s="531"/>
      <c r="H7" s="531"/>
      <c r="I7" s="531"/>
      <c r="J7" s="532"/>
    </row>
    <row r="8" spans="1:10" ht="36" customHeight="1">
      <c r="A8" s="168" t="s">
        <v>419</v>
      </c>
      <c r="B8" s="129">
        <v>2050</v>
      </c>
      <c r="C8" s="33">
        <f>SUM(C9:C9)</f>
        <v>0</v>
      </c>
      <c r="D8" s="33">
        <f>SUM(D9:D9)</f>
        <v>0</v>
      </c>
      <c r="E8" s="33">
        <f>SUM(E9:E9)</f>
        <v>0</v>
      </c>
      <c r="F8" s="33">
        <f>SUM(G8:J8)</f>
        <v>0</v>
      </c>
      <c r="G8" s="33">
        <f>SUM(G9:G9)</f>
        <v>0</v>
      </c>
      <c r="H8" s="33">
        <f>SUM(H9:H9)</f>
        <v>0</v>
      </c>
      <c r="I8" s="33">
        <f>SUM(I9:I9)</f>
        <v>0</v>
      </c>
      <c r="J8" s="33">
        <f>SUM(J9:J9)</f>
        <v>0</v>
      </c>
    </row>
    <row r="9" spans="1:10" ht="29.25" customHeight="1">
      <c r="A9" s="142"/>
      <c r="B9" s="129"/>
      <c r="C9" s="32"/>
      <c r="D9" s="32"/>
      <c r="E9" s="32"/>
      <c r="F9" s="32">
        <f t="shared" ref="F9:F24" si="0">SUM(G9:J9)</f>
        <v>0</v>
      </c>
      <c r="G9" s="32"/>
      <c r="H9" s="32"/>
      <c r="I9" s="149"/>
      <c r="J9" s="149"/>
    </row>
    <row r="10" spans="1:10" s="42" customFormat="1" ht="35.25" customHeight="1">
      <c r="A10" s="168" t="s">
        <v>420</v>
      </c>
      <c r="B10" s="145">
        <v>2060</v>
      </c>
      <c r="C10" s="33">
        <f>SUM(C11:C11)</f>
        <v>0</v>
      </c>
      <c r="D10" s="33">
        <f t="shared" ref="D10:E10" si="1">SUM(D11:D11)</f>
        <v>0</v>
      </c>
      <c r="E10" s="33">
        <f t="shared" si="1"/>
        <v>0</v>
      </c>
      <c r="F10" s="33">
        <f t="shared" si="0"/>
        <v>0</v>
      </c>
      <c r="G10" s="33">
        <f>SUM(G11:G11)</f>
        <v>0</v>
      </c>
      <c r="H10" s="33">
        <f t="shared" ref="H10:J10" si="2">SUM(H11:H11)</f>
        <v>0</v>
      </c>
      <c r="I10" s="33">
        <f t="shared" si="2"/>
        <v>0</v>
      </c>
      <c r="J10" s="33">
        <f t="shared" si="2"/>
        <v>0</v>
      </c>
    </row>
    <row r="11" spans="1:10" s="42" customFormat="1" ht="31.5" customHeight="1">
      <c r="A11" s="131"/>
      <c r="B11" s="145"/>
      <c r="C11" s="32"/>
      <c r="D11" s="32"/>
      <c r="E11" s="32"/>
      <c r="F11" s="32">
        <f t="shared" si="0"/>
        <v>0</v>
      </c>
      <c r="G11" s="32"/>
      <c r="H11" s="32"/>
      <c r="I11" s="150"/>
      <c r="J11" s="150"/>
    </row>
    <row r="12" spans="1:10" s="42" customFormat="1" ht="31.5" customHeight="1">
      <c r="A12" s="533" t="s">
        <v>370</v>
      </c>
      <c r="B12" s="534"/>
      <c r="C12" s="534"/>
      <c r="D12" s="534"/>
      <c r="E12" s="534"/>
      <c r="F12" s="534"/>
      <c r="G12" s="534"/>
      <c r="H12" s="534"/>
      <c r="I12" s="534"/>
      <c r="J12" s="535"/>
    </row>
    <row r="13" spans="1:10" s="42" customFormat="1" ht="72.75" customHeight="1">
      <c r="A13" s="155" t="s">
        <v>421</v>
      </c>
      <c r="B13" s="145"/>
      <c r="C13" s="33"/>
      <c r="D13" s="33"/>
      <c r="E13" s="33"/>
      <c r="F13" s="32"/>
      <c r="G13" s="33"/>
      <c r="H13" s="33"/>
      <c r="I13" s="33"/>
      <c r="J13" s="33"/>
    </row>
    <row r="14" spans="1:10" s="42" customFormat="1" ht="42.75" customHeight="1">
      <c r="A14" s="43" t="s">
        <v>422</v>
      </c>
      <c r="B14" s="145">
        <v>2117</v>
      </c>
      <c r="C14" s="33">
        <f>SUM(C15:C15)</f>
        <v>0</v>
      </c>
      <c r="D14" s="33">
        <f t="shared" ref="D14:J14" si="3">SUM(D15:D15)</f>
        <v>0</v>
      </c>
      <c r="E14" s="33">
        <f t="shared" si="3"/>
        <v>0</v>
      </c>
      <c r="F14" s="32">
        <f t="shared" si="0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</row>
    <row r="15" spans="1:10" s="42" customFormat="1" ht="30" customHeight="1">
      <c r="A15" s="157"/>
      <c r="B15" s="145"/>
      <c r="C15" s="33"/>
      <c r="D15" s="33"/>
      <c r="E15" s="33"/>
      <c r="F15" s="32">
        <f t="shared" si="0"/>
        <v>0</v>
      </c>
      <c r="G15" s="33"/>
      <c r="H15" s="33"/>
      <c r="I15" s="150"/>
      <c r="J15" s="150"/>
    </row>
    <row r="16" spans="1:10" s="42" customFormat="1" ht="65.25" customHeight="1">
      <c r="A16" s="169" t="s">
        <v>367</v>
      </c>
      <c r="B16" s="145"/>
      <c r="C16" s="33"/>
      <c r="D16" s="33"/>
      <c r="E16" s="33"/>
      <c r="F16" s="32"/>
      <c r="G16" s="33"/>
      <c r="H16" s="33"/>
      <c r="I16" s="33"/>
      <c r="J16" s="33"/>
    </row>
    <row r="17" spans="1:10" s="42" customFormat="1" ht="44.25" customHeight="1">
      <c r="A17" s="168" t="s">
        <v>422</v>
      </c>
      <c r="B17" s="145">
        <v>2128</v>
      </c>
      <c r="C17" s="33">
        <f>SUM(C18:C18)</f>
        <v>0</v>
      </c>
      <c r="D17" s="33">
        <f t="shared" ref="D17:J17" si="4">SUM(D18:D18)</f>
        <v>0</v>
      </c>
      <c r="E17" s="33">
        <f t="shared" si="4"/>
        <v>0</v>
      </c>
      <c r="F17" s="32">
        <f t="shared" si="0"/>
        <v>0</v>
      </c>
      <c r="G17" s="33">
        <f t="shared" si="4"/>
        <v>0</v>
      </c>
      <c r="H17" s="33">
        <f t="shared" si="4"/>
        <v>0</v>
      </c>
      <c r="I17" s="33">
        <f t="shared" si="4"/>
        <v>0</v>
      </c>
      <c r="J17" s="33">
        <f t="shared" si="4"/>
        <v>0</v>
      </c>
    </row>
    <row r="18" spans="1:10" s="42" customFormat="1" ht="31.5" customHeight="1">
      <c r="A18" s="169"/>
      <c r="B18" s="145"/>
      <c r="C18" s="33"/>
      <c r="D18" s="33"/>
      <c r="E18" s="33"/>
      <c r="F18" s="32">
        <f t="shared" si="0"/>
        <v>0</v>
      </c>
      <c r="G18" s="33"/>
      <c r="H18" s="33"/>
      <c r="I18" s="33"/>
      <c r="J18" s="33"/>
    </row>
    <row r="19" spans="1:10" s="42" customFormat="1" ht="50.25" customHeight="1">
      <c r="A19" s="169" t="s">
        <v>368</v>
      </c>
      <c r="B19" s="145"/>
      <c r="C19" s="33"/>
      <c r="D19" s="33"/>
      <c r="E19" s="33"/>
      <c r="F19" s="32"/>
      <c r="G19" s="33"/>
      <c r="H19" s="33"/>
      <c r="I19" s="33"/>
      <c r="J19" s="33"/>
    </row>
    <row r="20" spans="1:10" s="42" customFormat="1" ht="46.5" customHeight="1">
      <c r="A20" s="168" t="s">
        <v>423</v>
      </c>
      <c r="B20" s="145">
        <v>2133</v>
      </c>
      <c r="C20" s="33">
        <f>SUM(C21:C21)</f>
        <v>0</v>
      </c>
      <c r="D20" s="33">
        <f t="shared" ref="D20:J20" si="5">SUM(D21:D21)</f>
        <v>0</v>
      </c>
      <c r="E20" s="33">
        <f t="shared" si="5"/>
        <v>0</v>
      </c>
      <c r="F20" s="32">
        <f t="shared" si="0"/>
        <v>0</v>
      </c>
      <c r="G20" s="33">
        <f t="shared" si="5"/>
        <v>0</v>
      </c>
      <c r="H20" s="33">
        <f t="shared" si="5"/>
        <v>0</v>
      </c>
      <c r="I20" s="33">
        <f t="shared" si="5"/>
        <v>0</v>
      </c>
      <c r="J20" s="33">
        <f t="shared" si="5"/>
        <v>0</v>
      </c>
    </row>
    <row r="21" spans="1:10" s="42" customFormat="1" ht="31.5" customHeight="1">
      <c r="A21" s="131"/>
      <c r="B21" s="145"/>
      <c r="C21" s="32"/>
      <c r="D21" s="32"/>
      <c r="E21" s="32"/>
      <c r="F21" s="32">
        <f t="shared" si="0"/>
        <v>0</v>
      </c>
      <c r="G21" s="32"/>
      <c r="H21" s="32"/>
      <c r="I21" s="150"/>
      <c r="J21" s="150"/>
    </row>
    <row r="22" spans="1:10" s="42" customFormat="1" ht="45" customHeight="1">
      <c r="A22" s="143" t="s">
        <v>424</v>
      </c>
      <c r="B22" s="145"/>
      <c r="C22" s="33"/>
      <c r="D22" s="33"/>
      <c r="E22" s="33"/>
      <c r="F22" s="32"/>
      <c r="G22" s="33"/>
      <c r="H22" s="33"/>
      <c r="I22" s="33"/>
      <c r="J22" s="33"/>
    </row>
    <row r="23" spans="1:10" s="42" customFormat="1" ht="41.25" customHeight="1">
      <c r="A23" s="156" t="s">
        <v>425</v>
      </c>
      <c r="B23" s="145">
        <v>2142</v>
      </c>
      <c r="C23" s="33">
        <f>SUM(C24:C24)</f>
        <v>0</v>
      </c>
      <c r="D23" s="33">
        <f t="shared" ref="D23:J23" si="6">SUM(D24:D24)</f>
        <v>0</v>
      </c>
      <c r="E23" s="33">
        <f t="shared" si="6"/>
        <v>0</v>
      </c>
      <c r="F23" s="32">
        <f t="shared" si="0"/>
        <v>0</v>
      </c>
      <c r="G23" s="33">
        <f t="shared" si="6"/>
        <v>0</v>
      </c>
      <c r="H23" s="33">
        <f t="shared" si="6"/>
        <v>0</v>
      </c>
      <c r="I23" s="33">
        <f t="shared" si="6"/>
        <v>0</v>
      </c>
      <c r="J23" s="33">
        <f t="shared" si="6"/>
        <v>0</v>
      </c>
    </row>
    <row r="24" spans="1:10" s="42" customFormat="1" ht="35.25" customHeight="1">
      <c r="A24" s="156"/>
      <c r="B24" s="145"/>
      <c r="C24" s="32"/>
      <c r="D24" s="32"/>
      <c r="E24" s="32"/>
      <c r="F24" s="32">
        <f t="shared" si="0"/>
        <v>0</v>
      </c>
      <c r="G24" s="32"/>
      <c r="H24" s="32"/>
      <c r="I24" s="150"/>
      <c r="J24" s="150"/>
    </row>
    <row r="25" spans="1:10">
      <c r="A25" s="132"/>
      <c r="B25" s="133"/>
      <c r="C25" s="134"/>
      <c r="D25" s="135"/>
      <c r="E25" s="135"/>
      <c r="F25" s="135"/>
      <c r="G25" s="135"/>
      <c r="H25" s="135"/>
    </row>
    <row r="26" spans="1:10" ht="24.75" customHeight="1">
      <c r="A26" s="125" t="s">
        <v>361</v>
      </c>
      <c r="B26" s="21"/>
      <c r="C26" s="526" t="s">
        <v>86</v>
      </c>
      <c r="D26" s="526"/>
      <c r="E26" s="161"/>
      <c r="F26" s="136"/>
      <c r="G26" s="527"/>
      <c r="H26" s="528"/>
      <c r="I26" s="528"/>
    </row>
    <row r="27" spans="1:10">
      <c r="A27" s="165" t="s">
        <v>369</v>
      </c>
      <c r="B27" s="166"/>
      <c r="C27" s="493" t="s">
        <v>406</v>
      </c>
      <c r="D27" s="493"/>
      <c r="E27" s="162"/>
      <c r="F27" s="166"/>
      <c r="G27" s="529" t="s">
        <v>83</v>
      </c>
      <c r="H27" s="529"/>
      <c r="I27" s="529"/>
    </row>
    <row r="28" spans="1:10">
      <c r="A28" s="132"/>
      <c r="B28" s="133"/>
      <c r="C28" s="134"/>
      <c r="D28" s="135"/>
      <c r="E28" s="135"/>
      <c r="F28" s="135"/>
      <c r="G28" s="135"/>
      <c r="H28" s="135"/>
    </row>
    <row r="29" spans="1:10">
      <c r="A29" s="132"/>
      <c r="B29" s="133"/>
      <c r="C29" s="134"/>
      <c r="D29" s="135"/>
      <c r="E29" s="135"/>
      <c r="F29" s="135"/>
      <c r="G29" s="135"/>
      <c r="H29" s="135"/>
    </row>
    <row r="30" spans="1:10">
      <c r="A30" s="132"/>
      <c r="B30" s="133"/>
      <c r="C30" s="134"/>
      <c r="D30" s="135"/>
      <c r="E30" s="135"/>
      <c r="F30" s="135"/>
      <c r="G30" s="135"/>
      <c r="H30" s="135"/>
    </row>
    <row r="31" spans="1:10">
      <c r="A31" s="132"/>
      <c r="B31" s="133"/>
      <c r="C31" s="134"/>
      <c r="D31" s="135"/>
      <c r="E31" s="135"/>
      <c r="F31" s="135"/>
      <c r="G31" s="135"/>
      <c r="H31" s="135"/>
    </row>
    <row r="32" spans="1:10">
      <c r="A32" s="132"/>
      <c r="B32" s="133"/>
      <c r="C32" s="134"/>
      <c r="D32" s="135"/>
      <c r="E32" s="135"/>
      <c r="F32" s="135"/>
      <c r="G32" s="135"/>
      <c r="H32" s="135"/>
    </row>
    <row r="33" spans="1:8">
      <c r="A33" s="132"/>
      <c r="B33" s="133"/>
      <c r="C33" s="134"/>
      <c r="D33" s="135"/>
      <c r="E33" s="135"/>
      <c r="F33" s="135"/>
      <c r="G33" s="135"/>
      <c r="H33" s="135"/>
    </row>
    <row r="34" spans="1:8">
      <c r="A34" s="132"/>
      <c r="B34" s="133"/>
      <c r="C34" s="134"/>
      <c r="D34" s="135"/>
      <c r="E34" s="135"/>
      <c r="F34" s="135"/>
      <c r="G34" s="135"/>
      <c r="H34" s="135"/>
    </row>
    <row r="35" spans="1:8">
      <c r="A35" s="132"/>
      <c r="B35" s="133"/>
      <c r="C35" s="134"/>
      <c r="D35" s="135"/>
      <c r="E35" s="135"/>
      <c r="F35" s="135"/>
      <c r="G35" s="135"/>
      <c r="H35" s="135"/>
    </row>
    <row r="36" spans="1:8">
      <c r="A36" s="132"/>
      <c r="B36" s="133"/>
      <c r="C36" s="134"/>
      <c r="D36" s="135"/>
      <c r="E36" s="135"/>
      <c r="F36" s="135"/>
      <c r="G36" s="135"/>
      <c r="H36" s="135"/>
    </row>
    <row r="37" spans="1:8">
      <c r="A37" s="132"/>
      <c r="B37" s="133"/>
      <c r="C37" s="134"/>
      <c r="D37" s="135"/>
      <c r="E37" s="135"/>
      <c r="F37" s="135"/>
      <c r="G37" s="135"/>
      <c r="H37" s="135"/>
    </row>
    <row r="38" spans="1:8">
      <c r="A38" s="132"/>
      <c r="B38" s="133"/>
      <c r="C38" s="134"/>
      <c r="D38" s="135"/>
      <c r="E38" s="135"/>
      <c r="F38" s="135"/>
      <c r="G38" s="135"/>
      <c r="H38" s="135"/>
    </row>
    <row r="39" spans="1:8">
      <c r="A39" s="132"/>
      <c r="B39" s="133"/>
      <c r="C39" s="134"/>
      <c r="D39" s="135"/>
      <c r="E39" s="135"/>
      <c r="F39" s="135"/>
      <c r="G39" s="135"/>
      <c r="H39" s="135"/>
    </row>
    <row r="40" spans="1:8">
      <c r="A40" s="132"/>
      <c r="B40" s="133"/>
      <c r="C40" s="134"/>
      <c r="D40" s="135"/>
      <c r="E40" s="135"/>
      <c r="F40" s="135"/>
      <c r="G40" s="135"/>
      <c r="H40" s="135"/>
    </row>
    <row r="41" spans="1:8">
      <c r="A41" s="132"/>
      <c r="B41" s="133"/>
      <c r="C41" s="134"/>
      <c r="D41" s="135"/>
      <c r="E41" s="135"/>
      <c r="F41" s="135"/>
      <c r="G41" s="135"/>
      <c r="H41" s="135"/>
    </row>
    <row r="42" spans="1:8">
      <c r="A42" s="132"/>
      <c r="B42" s="133"/>
      <c r="C42" s="134"/>
      <c r="D42" s="135"/>
      <c r="E42" s="135"/>
      <c r="F42" s="135"/>
      <c r="G42" s="135"/>
      <c r="H42" s="135"/>
    </row>
    <row r="43" spans="1:8">
      <c r="A43" s="132"/>
      <c r="B43" s="133"/>
      <c r="C43" s="134"/>
      <c r="D43" s="135"/>
      <c r="E43" s="135"/>
      <c r="F43" s="135"/>
      <c r="G43" s="135"/>
      <c r="H43" s="135"/>
    </row>
    <row r="44" spans="1:8">
      <c r="A44" s="132"/>
      <c r="B44" s="133"/>
      <c r="C44" s="134"/>
      <c r="D44" s="135"/>
      <c r="E44" s="135"/>
      <c r="F44" s="135"/>
      <c r="G44" s="135"/>
      <c r="H44" s="135"/>
    </row>
    <row r="45" spans="1:8">
      <c r="A45" s="132"/>
      <c r="B45" s="133"/>
      <c r="C45" s="134"/>
      <c r="D45" s="135"/>
      <c r="E45" s="135"/>
      <c r="F45" s="135"/>
      <c r="G45" s="135"/>
      <c r="H45" s="135"/>
    </row>
    <row r="46" spans="1:8">
      <c r="A46" s="132"/>
      <c r="B46" s="133"/>
      <c r="C46" s="134"/>
      <c r="D46" s="135"/>
      <c r="E46" s="135"/>
      <c r="F46" s="135"/>
      <c r="G46" s="135"/>
      <c r="H46" s="135"/>
    </row>
    <row r="47" spans="1:8">
      <c r="A47" s="132"/>
      <c r="B47" s="133"/>
      <c r="C47" s="134"/>
      <c r="D47" s="135"/>
      <c r="E47" s="135"/>
      <c r="F47" s="135"/>
      <c r="G47" s="135"/>
      <c r="H47" s="135"/>
    </row>
    <row r="48" spans="1:8">
      <c r="A48" s="132"/>
      <c r="B48" s="133"/>
      <c r="C48" s="134"/>
      <c r="D48" s="135"/>
      <c r="E48" s="135"/>
      <c r="F48" s="135"/>
      <c r="G48" s="135"/>
      <c r="H48" s="135"/>
    </row>
    <row r="49" spans="1:8">
      <c r="A49" s="132"/>
      <c r="B49" s="133"/>
      <c r="C49" s="134"/>
      <c r="D49" s="135"/>
      <c r="E49" s="135"/>
      <c r="F49" s="135"/>
      <c r="G49" s="135"/>
      <c r="H49" s="135"/>
    </row>
    <row r="50" spans="1:8">
      <c r="A50" s="132"/>
      <c r="B50" s="133"/>
      <c r="C50" s="134"/>
      <c r="D50" s="135"/>
      <c r="E50" s="135"/>
      <c r="F50" s="135"/>
      <c r="G50" s="135"/>
      <c r="H50" s="135"/>
    </row>
    <row r="51" spans="1:8">
      <c r="A51" s="132"/>
      <c r="B51" s="133"/>
      <c r="C51" s="134"/>
      <c r="D51" s="135"/>
      <c r="E51" s="135"/>
      <c r="F51" s="135"/>
      <c r="G51" s="135"/>
      <c r="H51" s="135"/>
    </row>
    <row r="52" spans="1:8">
      <c r="A52" s="132"/>
      <c r="B52" s="133"/>
      <c r="C52" s="134"/>
      <c r="D52" s="135"/>
      <c r="E52" s="135"/>
      <c r="F52" s="135"/>
      <c r="G52" s="135"/>
      <c r="H52" s="135"/>
    </row>
    <row r="53" spans="1:8">
      <c r="A53" s="132"/>
      <c r="B53" s="133"/>
      <c r="C53" s="134"/>
      <c r="D53" s="135"/>
      <c r="E53" s="135"/>
      <c r="F53" s="135"/>
      <c r="G53" s="135"/>
      <c r="H53" s="135"/>
    </row>
    <row r="54" spans="1:8">
      <c r="A54" s="132"/>
      <c r="B54" s="133"/>
      <c r="C54" s="134"/>
      <c r="D54" s="135"/>
      <c r="E54" s="135"/>
      <c r="F54" s="135"/>
      <c r="G54" s="135"/>
      <c r="H54" s="135"/>
    </row>
    <row r="55" spans="1:8">
      <c r="A55" s="132"/>
      <c r="B55" s="133"/>
      <c r="C55" s="134"/>
      <c r="D55" s="135"/>
      <c r="E55" s="135"/>
      <c r="F55" s="135"/>
      <c r="G55" s="135"/>
      <c r="H55" s="135"/>
    </row>
    <row r="56" spans="1:8">
      <c r="A56" s="132"/>
      <c r="B56" s="133"/>
      <c r="C56" s="134"/>
      <c r="D56" s="135"/>
      <c r="E56" s="135"/>
      <c r="F56" s="135"/>
      <c r="G56" s="135"/>
      <c r="H56" s="135"/>
    </row>
    <row r="57" spans="1:8">
      <c r="A57" s="132"/>
      <c r="B57" s="133"/>
      <c r="C57" s="134"/>
      <c r="D57" s="135"/>
      <c r="E57" s="135"/>
      <c r="F57" s="135"/>
      <c r="G57" s="135"/>
      <c r="H57" s="135"/>
    </row>
    <row r="58" spans="1:8">
      <c r="A58" s="132"/>
      <c r="B58" s="133"/>
      <c r="C58" s="134"/>
      <c r="D58" s="135"/>
      <c r="E58" s="135"/>
      <c r="F58" s="135"/>
      <c r="G58" s="135"/>
      <c r="H58" s="135"/>
    </row>
    <row r="59" spans="1:8">
      <c r="A59" s="132"/>
      <c r="C59" s="163"/>
      <c r="D59" s="137"/>
      <c r="E59" s="137"/>
      <c r="F59" s="137"/>
      <c r="G59" s="137"/>
      <c r="H59" s="137"/>
    </row>
    <row r="60" spans="1:8">
      <c r="A60" s="138"/>
      <c r="C60" s="163"/>
      <c r="D60" s="137"/>
      <c r="E60" s="137"/>
      <c r="F60" s="137"/>
      <c r="G60" s="137"/>
      <c r="H60" s="137"/>
    </row>
    <row r="61" spans="1:8">
      <c r="A61" s="138"/>
      <c r="C61" s="163"/>
      <c r="D61" s="137"/>
      <c r="E61" s="137"/>
      <c r="F61" s="137"/>
      <c r="G61" s="137"/>
      <c r="H61" s="137"/>
    </row>
    <row r="62" spans="1:8">
      <c r="A62" s="138"/>
      <c r="C62" s="163"/>
      <c r="D62" s="137"/>
      <c r="E62" s="137"/>
      <c r="F62" s="137"/>
      <c r="G62" s="137"/>
      <c r="H62" s="137"/>
    </row>
    <row r="63" spans="1:8">
      <c r="A63" s="138"/>
      <c r="C63" s="163"/>
      <c r="D63" s="137"/>
      <c r="E63" s="137"/>
      <c r="F63" s="137"/>
      <c r="G63" s="137"/>
      <c r="H63" s="137"/>
    </row>
    <row r="64" spans="1:8">
      <c r="A64" s="138"/>
      <c r="C64" s="163"/>
      <c r="D64" s="137"/>
      <c r="E64" s="137"/>
      <c r="F64" s="137"/>
      <c r="G64" s="137"/>
      <c r="H64" s="137"/>
    </row>
    <row r="65" spans="1:8">
      <c r="A65" s="138"/>
      <c r="C65" s="163"/>
      <c r="D65" s="137"/>
      <c r="E65" s="137"/>
      <c r="F65" s="137"/>
      <c r="G65" s="137"/>
      <c r="H65" s="137"/>
    </row>
    <row r="66" spans="1:8">
      <c r="A66" s="138"/>
      <c r="C66" s="163"/>
      <c r="D66" s="137"/>
      <c r="E66" s="137"/>
      <c r="F66" s="137"/>
      <c r="G66" s="137"/>
      <c r="H66" s="137"/>
    </row>
    <row r="67" spans="1:8">
      <c r="A67" s="138"/>
      <c r="C67" s="163"/>
      <c r="D67" s="137"/>
      <c r="E67" s="137"/>
      <c r="F67" s="137"/>
      <c r="G67" s="137"/>
      <c r="H67" s="137"/>
    </row>
    <row r="68" spans="1:8">
      <c r="A68" s="138"/>
      <c r="C68" s="163"/>
      <c r="D68" s="137"/>
      <c r="E68" s="137"/>
      <c r="F68" s="137"/>
      <c r="G68" s="137"/>
      <c r="H68" s="137"/>
    </row>
    <row r="69" spans="1:8">
      <c r="A69" s="138"/>
      <c r="C69" s="163"/>
      <c r="D69" s="137"/>
      <c r="E69" s="137"/>
      <c r="F69" s="137"/>
      <c r="G69" s="137"/>
      <c r="H69" s="137"/>
    </row>
    <row r="70" spans="1:8">
      <c r="A70" s="138"/>
      <c r="C70" s="163"/>
      <c r="D70" s="137"/>
      <c r="E70" s="137"/>
      <c r="F70" s="137"/>
      <c r="G70" s="137"/>
      <c r="H70" s="137"/>
    </row>
    <row r="71" spans="1:8">
      <c r="A71" s="138"/>
      <c r="C71" s="163"/>
      <c r="D71" s="137"/>
      <c r="E71" s="137"/>
      <c r="F71" s="137"/>
      <c r="G71" s="137"/>
      <c r="H71" s="137"/>
    </row>
    <row r="72" spans="1:8">
      <c r="A72" s="138"/>
      <c r="C72" s="163"/>
      <c r="D72" s="137"/>
      <c r="E72" s="137"/>
      <c r="F72" s="137"/>
      <c r="G72" s="137"/>
      <c r="H72" s="137"/>
    </row>
    <row r="73" spans="1:8">
      <c r="A73" s="138"/>
      <c r="C73" s="163"/>
      <c r="D73" s="137"/>
      <c r="E73" s="137"/>
      <c r="F73" s="137"/>
      <c r="G73" s="137"/>
      <c r="H73" s="137"/>
    </row>
    <row r="74" spans="1:8">
      <c r="A74" s="138"/>
      <c r="C74" s="163"/>
      <c r="D74" s="137"/>
      <c r="E74" s="137"/>
      <c r="F74" s="137"/>
      <c r="G74" s="137"/>
      <c r="H74" s="137"/>
    </row>
    <row r="75" spans="1:8">
      <c r="A75" s="138"/>
      <c r="C75" s="163"/>
      <c r="D75" s="137"/>
      <c r="E75" s="137"/>
      <c r="F75" s="137"/>
      <c r="G75" s="137"/>
      <c r="H75" s="137"/>
    </row>
    <row r="76" spans="1:8">
      <c r="A76" s="138"/>
      <c r="C76" s="163"/>
      <c r="D76" s="137"/>
      <c r="E76" s="137"/>
      <c r="F76" s="137"/>
      <c r="G76" s="137"/>
      <c r="H76" s="137"/>
    </row>
    <row r="77" spans="1:8">
      <c r="A77" s="138"/>
      <c r="C77" s="163"/>
      <c r="D77" s="137"/>
      <c r="E77" s="137"/>
      <c r="F77" s="137"/>
      <c r="G77" s="137"/>
      <c r="H77" s="137"/>
    </row>
    <row r="78" spans="1:8">
      <c r="A78" s="138"/>
      <c r="C78" s="163"/>
      <c r="D78" s="137"/>
      <c r="E78" s="137"/>
      <c r="F78" s="137"/>
      <c r="G78" s="137"/>
      <c r="H78" s="137"/>
    </row>
    <row r="79" spans="1:8">
      <c r="A79" s="138"/>
      <c r="C79" s="163"/>
      <c r="D79" s="137"/>
      <c r="E79" s="137"/>
      <c r="F79" s="137"/>
      <c r="G79" s="137"/>
      <c r="H79" s="137"/>
    </row>
    <row r="80" spans="1:8">
      <c r="A80" s="138"/>
      <c r="C80" s="163"/>
      <c r="D80" s="137"/>
      <c r="E80" s="137"/>
      <c r="F80" s="137"/>
      <c r="G80" s="137"/>
      <c r="H80" s="137"/>
    </row>
    <row r="81" spans="1:8">
      <c r="A81" s="138"/>
      <c r="C81" s="163"/>
      <c r="D81" s="137"/>
      <c r="E81" s="137"/>
      <c r="F81" s="137"/>
      <c r="G81" s="137"/>
      <c r="H81" s="137"/>
    </row>
    <row r="82" spans="1:8">
      <c r="A82" s="138"/>
    </row>
    <row r="83" spans="1:8">
      <c r="A83" s="139"/>
    </row>
    <row r="84" spans="1:8">
      <c r="A84" s="139"/>
    </row>
    <row r="85" spans="1:8">
      <c r="A85" s="139"/>
    </row>
    <row r="86" spans="1:8">
      <c r="A86" s="139"/>
    </row>
    <row r="87" spans="1:8">
      <c r="A87" s="139"/>
    </row>
    <row r="88" spans="1:8">
      <c r="A88" s="139"/>
    </row>
    <row r="89" spans="1:8">
      <c r="A89" s="139"/>
    </row>
    <row r="90" spans="1:8">
      <c r="A90" s="139"/>
    </row>
    <row r="91" spans="1:8">
      <c r="A91" s="139"/>
    </row>
    <row r="92" spans="1:8">
      <c r="A92" s="139"/>
    </row>
    <row r="93" spans="1:8">
      <c r="A93" s="139"/>
    </row>
    <row r="94" spans="1:8">
      <c r="A94" s="139"/>
    </row>
    <row r="95" spans="1:8">
      <c r="A95" s="139"/>
    </row>
    <row r="96" spans="1:8">
      <c r="A96" s="139"/>
    </row>
    <row r="97" spans="1:1">
      <c r="A97" s="139"/>
    </row>
    <row r="98" spans="1:1">
      <c r="A98" s="139"/>
    </row>
    <row r="99" spans="1:1">
      <c r="A99" s="139"/>
    </row>
    <row r="100" spans="1:1">
      <c r="A100" s="139"/>
    </row>
    <row r="101" spans="1:1">
      <c r="A101" s="139"/>
    </row>
    <row r="102" spans="1:1">
      <c r="A102" s="139"/>
    </row>
    <row r="103" spans="1:1">
      <c r="A103" s="139"/>
    </row>
    <row r="104" spans="1:1">
      <c r="A104" s="139"/>
    </row>
    <row r="105" spans="1:1">
      <c r="A105" s="139"/>
    </row>
    <row r="106" spans="1:1">
      <c r="A106" s="139"/>
    </row>
    <row r="107" spans="1:1">
      <c r="A107" s="139"/>
    </row>
    <row r="108" spans="1:1">
      <c r="A108" s="139"/>
    </row>
    <row r="109" spans="1:1">
      <c r="A109" s="139"/>
    </row>
    <row r="110" spans="1:1">
      <c r="A110" s="139"/>
    </row>
    <row r="111" spans="1:1">
      <c r="A111" s="139"/>
    </row>
    <row r="112" spans="1:1">
      <c r="A112" s="139"/>
    </row>
    <row r="113" spans="1:1">
      <c r="A113" s="139"/>
    </row>
    <row r="114" spans="1:1">
      <c r="A114" s="139"/>
    </row>
    <row r="115" spans="1:1">
      <c r="A115" s="139"/>
    </row>
    <row r="116" spans="1:1">
      <c r="A116" s="139"/>
    </row>
    <row r="117" spans="1:1">
      <c r="A117" s="139"/>
    </row>
    <row r="118" spans="1:1">
      <c r="A118" s="139"/>
    </row>
    <row r="119" spans="1:1">
      <c r="A119" s="139"/>
    </row>
    <row r="120" spans="1:1">
      <c r="A120" s="139"/>
    </row>
    <row r="121" spans="1:1">
      <c r="A121" s="139"/>
    </row>
    <row r="122" spans="1:1">
      <c r="A122" s="139"/>
    </row>
    <row r="123" spans="1:1">
      <c r="A123" s="139"/>
    </row>
    <row r="124" spans="1:1">
      <c r="A124" s="139"/>
    </row>
    <row r="125" spans="1:1">
      <c r="A125" s="139"/>
    </row>
    <row r="126" spans="1:1">
      <c r="A126" s="139"/>
    </row>
    <row r="127" spans="1:1">
      <c r="A127" s="139"/>
    </row>
    <row r="128" spans="1:1">
      <c r="A128" s="139"/>
    </row>
    <row r="129" spans="1:1">
      <c r="A129" s="139"/>
    </row>
    <row r="130" spans="1:1">
      <c r="A130" s="139"/>
    </row>
    <row r="131" spans="1:1">
      <c r="A131" s="139"/>
    </row>
    <row r="132" spans="1:1">
      <c r="A132" s="139"/>
    </row>
    <row r="133" spans="1:1">
      <c r="A133" s="139"/>
    </row>
    <row r="134" spans="1:1">
      <c r="A134" s="139"/>
    </row>
    <row r="135" spans="1:1">
      <c r="A135" s="139"/>
    </row>
    <row r="136" spans="1:1">
      <c r="A136" s="139"/>
    </row>
    <row r="137" spans="1:1">
      <c r="A137" s="139"/>
    </row>
    <row r="138" spans="1:1">
      <c r="A138" s="139"/>
    </row>
    <row r="139" spans="1:1">
      <c r="A139" s="139"/>
    </row>
    <row r="140" spans="1:1">
      <c r="A140" s="139"/>
    </row>
    <row r="141" spans="1:1">
      <c r="A141" s="139"/>
    </row>
    <row r="142" spans="1:1">
      <c r="A142" s="139"/>
    </row>
    <row r="143" spans="1:1">
      <c r="A143" s="139"/>
    </row>
    <row r="144" spans="1:1">
      <c r="A144" s="139"/>
    </row>
    <row r="145" spans="1:1">
      <c r="A145" s="139"/>
    </row>
    <row r="146" spans="1:1">
      <c r="A146" s="139"/>
    </row>
    <row r="147" spans="1:1">
      <c r="A147" s="139"/>
    </row>
    <row r="148" spans="1:1">
      <c r="A148" s="139"/>
    </row>
    <row r="149" spans="1:1">
      <c r="A149" s="139"/>
    </row>
    <row r="150" spans="1:1">
      <c r="A150" s="139"/>
    </row>
    <row r="151" spans="1:1">
      <c r="A151" s="139"/>
    </row>
    <row r="152" spans="1:1">
      <c r="A152" s="139"/>
    </row>
    <row r="153" spans="1:1">
      <c r="A153" s="139"/>
    </row>
    <row r="154" spans="1:1">
      <c r="A154" s="139"/>
    </row>
    <row r="155" spans="1:1">
      <c r="A155" s="139"/>
    </row>
    <row r="156" spans="1:1">
      <c r="A156" s="139"/>
    </row>
    <row r="157" spans="1:1">
      <c r="A157" s="139"/>
    </row>
    <row r="158" spans="1:1">
      <c r="A158" s="139"/>
    </row>
    <row r="159" spans="1:1">
      <c r="A159" s="139"/>
    </row>
    <row r="160" spans="1:1">
      <c r="A160" s="139"/>
    </row>
    <row r="161" spans="1:1">
      <c r="A161" s="139"/>
    </row>
    <row r="162" spans="1:1">
      <c r="A162" s="139"/>
    </row>
    <row r="163" spans="1:1">
      <c r="A163" s="139"/>
    </row>
    <row r="164" spans="1:1">
      <c r="A164" s="139"/>
    </row>
    <row r="165" spans="1:1">
      <c r="A165" s="139"/>
    </row>
    <row r="166" spans="1:1">
      <c r="A166" s="139"/>
    </row>
    <row r="167" spans="1:1">
      <c r="A167" s="139"/>
    </row>
    <row r="168" spans="1:1">
      <c r="A168" s="139"/>
    </row>
    <row r="169" spans="1:1">
      <c r="A169" s="139"/>
    </row>
    <row r="170" spans="1:1">
      <c r="A170" s="139"/>
    </row>
    <row r="171" spans="1:1">
      <c r="A171" s="139"/>
    </row>
    <row r="172" spans="1:1">
      <c r="A172" s="139"/>
    </row>
    <row r="173" spans="1:1">
      <c r="A173" s="139"/>
    </row>
    <row r="174" spans="1:1">
      <c r="A174" s="139"/>
    </row>
    <row r="175" spans="1:1">
      <c r="A175" s="139"/>
    </row>
    <row r="176" spans="1:1">
      <c r="A176" s="139"/>
    </row>
    <row r="177" spans="1:1">
      <c r="A177" s="139"/>
    </row>
    <row r="178" spans="1:1">
      <c r="A178" s="139"/>
    </row>
    <row r="179" spans="1:1">
      <c r="A179" s="139"/>
    </row>
    <row r="180" spans="1:1">
      <c r="A180" s="139"/>
    </row>
    <row r="181" spans="1:1">
      <c r="A181" s="139"/>
    </row>
    <row r="182" spans="1:1">
      <c r="A182" s="139"/>
    </row>
    <row r="183" spans="1:1">
      <c r="A183" s="139"/>
    </row>
    <row r="184" spans="1:1">
      <c r="A184" s="139"/>
    </row>
    <row r="185" spans="1:1">
      <c r="A185" s="139"/>
    </row>
    <row r="186" spans="1:1">
      <c r="A186" s="139"/>
    </row>
    <row r="187" spans="1:1">
      <c r="A187" s="139"/>
    </row>
    <row r="188" spans="1:1">
      <c r="A188" s="139"/>
    </row>
    <row r="189" spans="1:1">
      <c r="A189" s="139"/>
    </row>
    <row r="190" spans="1:1">
      <c r="A190" s="139"/>
    </row>
    <row r="191" spans="1:1">
      <c r="A191" s="139"/>
    </row>
    <row r="192" spans="1:1">
      <c r="A192" s="139"/>
    </row>
    <row r="193" spans="1:1">
      <c r="A193" s="139"/>
    </row>
    <row r="194" spans="1:1">
      <c r="A194" s="139"/>
    </row>
    <row r="195" spans="1:1">
      <c r="A195" s="139"/>
    </row>
    <row r="196" spans="1:1">
      <c r="A196" s="139"/>
    </row>
    <row r="197" spans="1:1">
      <c r="A197" s="139"/>
    </row>
    <row r="198" spans="1:1">
      <c r="A198" s="139"/>
    </row>
    <row r="199" spans="1:1">
      <c r="A199" s="139"/>
    </row>
    <row r="200" spans="1:1">
      <c r="A200" s="139"/>
    </row>
    <row r="201" spans="1:1">
      <c r="A201" s="139"/>
    </row>
    <row r="202" spans="1:1">
      <c r="A202" s="139"/>
    </row>
    <row r="203" spans="1:1">
      <c r="A203" s="139"/>
    </row>
    <row r="204" spans="1:1">
      <c r="A204" s="139"/>
    </row>
    <row r="205" spans="1:1">
      <c r="A205" s="139"/>
    </row>
    <row r="206" spans="1:1">
      <c r="A206" s="139"/>
    </row>
    <row r="207" spans="1:1">
      <c r="A207" s="139"/>
    </row>
    <row r="208" spans="1:1">
      <c r="A208" s="139"/>
    </row>
    <row r="209" spans="1:1">
      <c r="A209" s="139"/>
    </row>
    <row r="210" spans="1:1">
      <c r="A210" s="139"/>
    </row>
    <row r="211" spans="1:1">
      <c r="A211" s="139"/>
    </row>
    <row r="212" spans="1:1">
      <c r="A212" s="139"/>
    </row>
    <row r="213" spans="1:1">
      <c r="A213" s="139"/>
    </row>
    <row r="214" spans="1:1">
      <c r="A214" s="139"/>
    </row>
    <row r="215" spans="1:1">
      <c r="A215" s="139"/>
    </row>
    <row r="216" spans="1:1">
      <c r="A216" s="139"/>
    </row>
    <row r="217" spans="1:1">
      <c r="A217" s="139"/>
    </row>
    <row r="218" spans="1:1">
      <c r="A218" s="139"/>
    </row>
    <row r="219" spans="1:1">
      <c r="A219" s="139"/>
    </row>
    <row r="220" spans="1:1">
      <c r="A220" s="139"/>
    </row>
    <row r="221" spans="1:1">
      <c r="A221" s="139"/>
    </row>
    <row r="222" spans="1:1">
      <c r="A222" s="139"/>
    </row>
    <row r="223" spans="1:1">
      <c r="A223" s="139"/>
    </row>
    <row r="224" spans="1:1">
      <c r="A224" s="139"/>
    </row>
    <row r="225" spans="1:1">
      <c r="A225" s="139"/>
    </row>
    <row r="226" spans="1:1">
      <c r="A226" s="139"/>
    </row>
    <row r="227" spans="1:1">
      <c r="A227" s="139"/>
    </row>
    <row r="228" spans="1:1">
      <c r="A228" s="139"/>
    </row>
    <row r="229" spans="1:1">
      <c r="A229" s="139"/>
    </row>
    <row r="230" spans="1:1">
      <c r="A230" s="139"/>
    </row>
    <row r="231" spans="1:1">
      <c r="A231" s="139"/>
    </row>
    <row r="232" spans="1:1">
      <c r="A232" s="139"/>
    </row>
    <row r="233" spans="1:1">
      <c r="A233" s="139"/>
    </row>
    <row r="234" spans="1:1">
      <c r="A234" s="139"/>
    </row>
    <row r="235" spans="1:1">
      <c r="A235" s="139"/>
    </row>
    <row r="236" spans="1:1">
      <c r="A236" s="139"/>
    </row>
    <row r="237" spans="1:1">
      <c r="A237" s="139"/>
    </row>
    <row r="238" spans="1:1">
      <c r="A238" s="139"/>
    </row>
    <row r="239" spans="1:1">
      <c r="A239" s="139"/>
    </row>
    <row r="240" spans="1:1">
      <c r="A240" s="139"/>
    </row>
    <row r="241" spans="1:1">
      <c r="A241" s="139"/>
    </row>
    <row r="242" spans="1:1">
      <c r="A242" s="139"/>
    </row>
    <row r="243" spans="1:1">
      <c r="A243" s="139"/>
    </row>
    <row r="244" spans="1:1">
      <c r="A244" s="139"/>
    </row>
    <row r="245" spans="1:1">
      <c r="A245" s="139"/>
    </row>
    <row r="246" spans="1:1">
      <c r="A246" s="139"/>
    </row>
    <row r="247" spans="1:1">
      <c r="A247" s="139"/>
    </row>
    <row r="248" spans="1:1">
      <c r="A248" s="139"/>
    </row>
    <row r="249" spans="1:1">
      <c r="A249" s="139"/>
    </row>
  </sheetData>
  <mergeCells count="14">
    <mergeCell ref="C26:D26"/>
    <mergeCell ref="G26:I26"/>
    <mergeCell ref="C27:D27"/>
    <mergeCell ref="G27:I27"/>
    <mergeCell ref="A7:J7"/>
    <mergeCell ref="A12:J12"/>
    <mergeCell ref="A2:H2"/>
    <mergeCell ref="A4:A5"/>
    <mergeCell ref="B4:B5"/>
    <mergeCell ref="C4:C5"/>
    <mergeCell ref="D4:D5"/>
    <mergeCell ref="E4:E5"/>
    <mergeCell ref="F4:F5"/>
    <mergeCell ref="G4:J4"/>
  </mergeCells>
  <pageMargins left="0.24" right="0.16" top="0.2" bottom="0.2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J102"/>
  <sheetViews>
    <sheetView view="pageBreakPreview" topLeftCell="A49" zoomScale="50" zoomScaleNormal="75" zoomScaleSheetLayoutView="50" workbookViewId="0">
      <selection activeCell="N21" sqref="N21"/>
    </sheetView>
  </sheetViews>
  <sheetFormatPr defaultRowHeight="20.25"/>
  <cols>
    <col min="1" max="1" width="84.42578125" style="51" customWidth="1"/>
    <col min="2" max="2" width="15" style="51" customWidth="1"/>
    <col min="3" max="3" width="15.42578125" style="51" customWidth="1"/>
    <col min="4" max="4" width="17.42578125" style="51" customWidth="1"/>
    <col min="5" max="5" width="17.7109375" style="51" customWidth="1"/>
    <col min="6" max="10" width="16" style="51" customWidth="1"/>
    <col min="11" max="16384" width="9.140625" style="51"/>
  </cols>
  <sheetData>
    <row r="1" spans="1:10" ht="23.25" customHeight="1">
      <c r="J1" s="315" t="s">
        <v>357</v>
      </c>
    </row>
    <row r="2" spans="1:10" ht="29.25" customHeight="1">
      <c r="A2" s="536" t="s">
        <v>283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0" ht="17.25" customHeight="1">
      <c r="A3" s="102"/>
      <c r="B3" s="102"/>
      <c r="C3" s="102"/>
      <c r="D3" s="102"/>
      <c r="E3" s="102"/>
      <c r="F3" s="102"/>
      <c r="G3" s="102"/>
      <c r="H3" s="102"/>
      <c r="I3" s="102"/>
      <c r="J3" s="50" t="s">
        <v>364</v>
      </c>
    </row>
    <row r="4" spans="1:10" ht="48" customHeight="1">
      <c r="A4" s="537" t="s">
        <v>166</v>
      </c>
      <c r="B4" s="539" t="s">
        <v>0</v>
      </c>
      <c r="C4" s="499" t="s">
        <v>454</v>
      </c>
      <c r="D4" s="499" t="s">
        <v>455</v>
      </c>
      <c r="E4" s="501" t="s">
        <v>451</v>
      </c>
      <c r="F4" s="499" t="s">
        <v>456</v>
      </c>
      <c r="G4" s="540" t="s">
        <v>337</v>
      </c>
      <c r="H4" s="540"/>
      <c r="I4" s="540"/>
      <c r="J4" s="540"/>
    </row>
    <row r="5" spans="1:10" ht="64.5" customHeight="1">
      <c r="A5" s="538"/>
      <c r="B5" s="539"/>
      <c r="C5" s="500"/>
      <c r="D5" s="500"/>
      <c r="E5" s="502"/>
      <c r="F5" s="500"/>
      <c r="G5" s="276" t="s">
        <v>129</v>
      </c>
      <c r="H5" s="276" t="s">
        <v>130</v>
      </c>
      <c r="I5" s="276" t="s">
        <v>131</v>
      </c>
      <c r="J5" s="276" t="s">
        <v>63</v>
      </c>
    </row>
    <row r="6" spans="1:10" ht="27" customHeight="1">
      <c r="A6" s="278">
        <v>1</v>
      </c>
      <c r="B6" s="276">
        <v>2</v>
      </c>
      <c r="C6" s="276">
        <v>3</v>
      </c>
      <c r="D6" s="276">
        <v>4</v>
      </c>
      <c r="E6" s="276">
        <v>5</v>
      </c>
      <c r="F6" s="276">
        <v>6</v>
      </c>
      <c r="G6" s="276">
        <v>7</v>
      </c>
      <c r="H6" s="276">
        <v>8</v>
      </c>
      <c r="I6" s="276">
        <v>9</v>
      </c>
      <c r="J6" s="276">
        <v>10</v>
      </c>
    </row>
    <row r="7" spans="1:10" s="319" customFormat="1" ht="30" customHeight="1">
      <c r="A7" s="92" t="s">
        <v>113</v>
      </c>
      <c r="B7" s="316"/>
      <c r="C7" s="317"/>
      <c r="D7" s="317"/>
      <c r="E7" s="317"/>
      <c r="F7" s="317"/>
      <c r="G7" s="317"/>
      <c r="H7" s="317"/>
      <c r="I7" s="317"/>
      <c r="J7" s="318"/>
    </row>
    <row r="8" spans="1:10" ht="34.5" customHeight="1">
      <c r="A8" s="88" t="s">
        <v>254</v>
      </c>
      <c r="B8" s="320">
        <v>3000</v>
      </c>
      <c r="C8" s="368">
        <f t="shared" ref="C8" si="0">SUM(C9:C10,C12:C17)</f>
        <v>47120</v>
      </c>
      <c r="D8" s="280">
        <f t="shared" ref="D8" si="1">SUM(D9:D10,D12:D17)</f>
        <v>46160</v>
      </c>
      <c r="E8" s="280">
        <f t="shared" ref="E8:J8" si="2">SUM(E9:E10,E12:E17)</f>
        <v>54640</v>
      </c>
      <c r="F8" s="280">
        <f t="shared" ref="F8:F18" si="3">SUM(G8:J8)</f>
        <v>56677</v>
      </c>
      <c r="G8" s="280">
        <f t="shared" si="2"/>
        <v>13673</v>
      </c>
      <c r="H8" s="280">
        <f t="shared" si="2"/>
        <v>13798</v>
      </c>
      <c r="I8" s="280">
        <f t="shared" si="2"/>
        <v>13991</v>
      </c>
      <c r="J8" s="280">
        <f t="shared" si="2"/>
        <v>15215</v>
      </c>
    </row>
    <row r="9" spans="1:10" ht="33" customHeight="1">
      <c r="A9" s="277" t="s">
        <v>314</v>
      </c>
      <c r="B9" s="321">
        <v>3010</v>
      </c>
      <c r="C9" s="194">
        <v>46505</v>
      </c>
      <c r="D9" s="333">
        <v>44060</v>
      </c>
      <c r="E9" s="333">
        <v>53820</v>
      </c>
      <c r="F9" s="193">
        <f t="shared" si="3"/>
        <v>55757</v>
      </c>
      <c r="G9" s="193">
        <v>13463</v>
      </c>
      <c r="H9" s="193">
        <v>13598</v>
      </c>
      <c r="I9" s="194">
        <v>13781</v>
      </c>
      <c r="J9" s="194">
        <v>14915</v>
      </c>
    </row>
    <row r="10" spans="1:10" ht="30" customHeight="1">
      <c r="A10" s="277" t="s">
        <v>255</v>
      </c>
      <c r="B10" s="321">
        <v>3020</v>
      </c>
      <c r="C10" s="366">
        <v>0</v>
      </c>
      <c r="D10" s="279">
        <v>0</v>
      </c>
      <c r="E10" s="333">
        <v>0</v>
      </c>
      <c r="F10" s="281">
        <f t="shared" si="3"/>
        <v>0</v>
      </c>
      <c r="G10" s="281"/>
      <c r="H10" s="281"/>
      <c r="I10" s="281"/>
      <c r="J10" s="281"/>
    </row>
    <row r="11" spans="1:10" ht="28.5" customHeight="1">
      <c r="A11" s="277" t="s">
        <v>256</v>
      </c>
      <c r="B11" s="321">
        <v>3021</v>
      </c>
      <c r="C11" s="366">
        <v>0</v>
      </c>
      <c r="D11" s="279">
        <v>0</v>
      </c>
      <c r="E11" s="333">
        <v>0</v>
      </c>
      <c r="F11" s="281">
        <f t="shared" si="3"/>
        <v>0</v>
      </c>
      <c r="G11" s="281"/>
      <c r="H11" s="281"/>
      <c r="I11" s="281"/>
      <c r="J11" s="281"/>
    </row>
    <row r="12" spans="1:10" ht="34.5" customHeight="1">
      <c r="A12" s="277" t="s">
        <v>315</v>
      </c>
      <c r="B12" s="321">
        <v>3030</v>
      </c>
      <c r="C12" s="366">
        <v>0</v>
      </c>
      <c r="D12" s="279">
        <v>0</v>
      </c>
      <c r="E12" s="333">
        <v>0</v>
      </c>
      <c r="F12" s="281">
        <f t="shared" si="3"/>
        <v>0</v>
      </c>
      <c r="G12" s="281"/>
      <c r="H12" s="281"/>
      <c r="I12" s="281"/>
      <c r="J12" s="281"/>
    </row>
    <row r="13" spans="1:10" ht="33" customHeight="1">
      <c r="A13" s="277" t="s">
        <v>378</v>
      </c>
      <c r="B13" s="321">
        <v>3040</v>
      </c>
      <c r="C13" s="366">
        <v>0</v>
      </c>
      <c r="D13" s="279">
        <v>0</v>
      </c>
      <c r="E13" s="333">
        <v>0</v>
      </c>
      <c r="F13" s="281">
        <f t="shared" si="3"/>
        <v>0</v>
      </c>
      <c r="G13" s="281"/>
      <c r="H13" s="281"/>
      <c r="I13" s="281"/>
      <c r="J13" s="281"/>
    </row>
    <row r="14" spans="1:10" ht="33" customHeight="1">
      <c r="A14" s="277" t="s">
        <v>257</v>
      </c>
      <c r="B14" s="321">
        <v>3050</v>
      </c>
      <c r="C14" s="194">
        <v>0</v>
      </c>
      <c r="D14" s="333">
        <v>1020</v>
      </c>
      <c r="E14" s="333">
        <v>0</v>
      </c>
      <c r="F14" s="194">
        <f t="shared" si="3"/>
        <v>0</v>
      </c>
      <c r="G14" s="335"/>
      <c r="H14" s="335"/>
      <c r="I14" s="335"/>
      <c r="J14" s="335"/>
    </row>
    <row r="15" spans="1:10" ht="31.5" customHeight="1">
      <c r="A15" s="277" t="s">
        <v>379</v>
      </c>
      <c r="B15" s="321">
        <v>3060</v>
      </c>
      <c r="C15" s="366">
        <v>0</v>
      </c>
      <c r="D15" s="333">
        <v>0</v>
      </c>
      <c r="E15" s="333">
        <v>0</v>
      </c>
      <c r="F15" s="281">
        <f t="shared" si="3"/>
        <v>0</v>
      </c>
      <c r="G15" s="281"/>
      <c r="H15" s="281"/>
      <c r="I15" s="281"/>
      <c r="J15" s="281"/>
    </row>
    <row r="16" spans="1:10" ht="45" customHeight="1">
      <c r="A16" s="277" t="s">
        <v>380</v>
      </c>
      <c r="B16" s="321">
        <v>3070</v>
      </c>
      <c r="C16" s="366">
        <v>0</v>
      </c>
      <c r="D16" s="333">
        <v>0</v>
      </c>
      <c r="E16" s="333">
        <v>0</v>
      </c>
      <c r="F16" s="281">
        <f t="shared" si="3"/>
        <v>0</v>
      </c>
      <c r="G16" s="281"/>
      <c r="H16" s="281"/>
      <c r="I16" s="281"/>
      <c r="J16" s="281"/>
    </row>
    <row r="17" spans="1:10" ht="33" customHeight="1">
      <c r="A17" s="277" t="s">
        <v>375</v>
      </c>
      <c r="B17" s="321">
        <v>3080</v>
      </c>
      <c r="C17" s="194">
        <v>615</v>
      </c>
      <c r="D17" s="333">
        <v>1080</v>
      </c>
      <c r="E17" s="333">
        <v>820</v>
      </c>
      <c r="F17" s="279">
        <f t="shared" si="3"/>
        <v>920</v>
      </c>
      <c r="G17" s="391">
        <v>210</v>
      </c>
      <c r="H17" s="391">
        <v>200</v>
      </c>
      <c r="I17" s="391">
        <v>210</v>
      </c>
      <c r="J17" s="391">
        <v>300</v>
      </c>
    </row>
    <row r="18" spans="1:10" ht="31.5" customHeight="1">
      <c r="A18" s="88" t="s">
        <v>258</v>
      </c>
      <c r="B18" s="320">
        <v>3100</v>
      </c>
      <c r="C18" s="292">
        <f t="shared" ref="C18" si="4">SUM(C19:C20,C21,C32,C33)</f>
        <v>-42995</v>
      </c>
      <c r="D18" s="280">
        <f>SUM(D19:D20,D21,D32,D33)</f>
        <v>-43441</v>
      </c>
      <c r="E18" s="280">
        <f>SUM(E19:E20,E21,E32,E33)</f>
        <v>-50762</v>
      </c>
      <c r="F18" s="280">
        <f t="shared" si="3"/>
        <v>-53846</v>
      </c>
      <c r="G18" s="280">
        <f>SUM(G19:G20,G21,G32,G33)</f>
        <v>-12822</v>
      </c>
      <c r="H18" s="280">
        <f>SUM(H19:H20,H21,H32,H33)</f>
        <v>-12889</v>
      </c>
      <c r="I18" s="280">
        <f>SUM(I19:I20,I21,I32,I33)</f>
        <v>-13468</v>
      </c>
      <c r="J18" s="280">
        <f>SUM(J19:J20,J21,J32,J33)</f>
        <v>-14667</v>
      </c>
    </row>
    <row r="19" spans="1:10" ht="33" customHeight="1">
      <c r="A19" s="277" t="s">
        <v>259</v>
      </c>
      <c r="B19" s="321">
        <v>3110</v>
      </c>
      <c r="C19" s="194">
        <v>-14242</v>
      </c>
      <c r="D19" s="333">
        <v>-11480</v>
      </c>
      <c r="E19" s="391">
        <v>-14980</v>
      </c>
      <c r="F19" s="391">
        <f>SUM(G19:J19)</f>
        <v>-15770</v>
      </c>
      <c r="G19" s="391">
        <v>-3740</v>
      </c>
      <c r="H19" s="391">
        <v>-3780</v>
      </c>
      <c r="I19" s="391">
        <v>-4010</v>
      </c>
      <c r="J19" s="391">
        <v>-4240</v>
      </c>
    </row>
    <row r="20" spans="1:10" ht="34.5" customHeight="1">
      <c r="A20" s="277" t="s">
        <v>260</v>
      </c>
      <c r="B20" s="321">
        <v>3120</v>
      </c>
      <c r="C20" s="194">
        <v>-17547</v>
      </c>
      <c r="D20" s="333">
        <v>-20025</v>
      </c>
      <c r="E20" s="391">
        <v>-22065</v>
      </c>
      <c r="F20" s="193">
        <f>SUM(G20:J20)</f>
        <v>-23832</v>
      </c>
      <c r="G20" s="391">
        <v>-5687</v>
      </c>
      <c r="H20" s="391">
        <v>-5687</v>
      </c>
      <c r="I20" s="391">
        <v>-5897</v>
      </c>
      <c r="J20" s="391">
        <v>-6561</v>
      </c>
    </row>
    <row r="21" spans="1:10" ht="51" customHeight="1">
      <c r="A21" s="277" t="s">
        <v>261</v>
      </c>
      <c r="B21" s="321">
        <v>3130</v>
      </c>
      <c r="C21" s="194">
        <f t="shared" ref="C21" si="5">SUM(C22:C31)</f>
        <v>-10941</v>
      </c>
      <c r="D21" s="333">
        <f>SUM(D22:D31)</f>
        <v>-11881</v>
      </c>
      <c r="E21" s="333">
        <f>SUM(E22:E31)</f>
        <v>-13394</v>
      </c>
      <c r="F21" s="333">
        <f>SUM(G21:J21)</f>
        <v>-14044</v>
      </c>
      <c r="G21" s="333">
        <f t="shared" ref="G21:J21" si="6">SUM(G22:G31)</f>
        <v>-3345</v>
      </c>
      <c r="H21" s="333">
        <f t="shared" si="6"/>
        <v>-3372</v>
      </c>
      <c r="I21" s="333">
        <f t="shared" si="6"/>
        <v>-3511</v>
      </c>
      <c r="J21" s="333">
        <f t="shared" si="6"/>
        <v>-3816</v>
      </c>
    </row>
    <row r="22" spans="1:10" ht="37.5" customHeight="1">
      <c r="A22" s="277" t="s">
        <v>262</v>
      </c>
      <c r="B22" s="321">
        <v>3131</v>
      </c>
      <c r="C22" s="194">
        <v>-251</v>
      </c>
      <c r="D22" s="333">
        <v>-259</v>
      </c>
      <c r="E22" s="391">
        <v>-245</v>
      </c>
      <c r="F22" s="196">
        <f t="shared" ref="F22:F36" si="7">SUM(G22:J22)</f>
        <v>-160</v>
      </c>
      <c r="G22" s="196">
        <v>-41</v>
      </c>
      <c r="H22" s="196">
        <v>-44</v>
      </c>
      <c r="I22" s="196">
        <v>-47</v>
      </c>
      <c r="J22" s="196">
        <v>-28</v>
      </c>
    </row>
    <row r="23" spans="1:10" ht="39" customHeight="1">
      <c r="A23" s="277" t="s">
        <v>263</v>
      </c>
      <c r="B23" s="321">
        <v>3132</v>
      </c>
      <c r="C23" s="194">
        <v>-1827</v>
      </c>
      <c r="D23" s="333">
        <v>-1600</v>
      </c>
      <c r="E23" s="390">
        <v>-2020</v>
      </c>
      <c r="F23" s="195">
        <f t="shared" si="7"/>
        <v>-1900</v>
      </c>
      <c r="G23" s="195">
        <v>-440</v>
      </c>
      <c r="H23" s="195">
        <v>-470</v>
      </c>
      <c r="I23" s="195">
        <v>-500</v>
      </c>
      <c r="J23" s="195">
        <v>-490</v>
      </c>
    </row>
    <row r="24" spans="1:10" ht="33" customHeight="1">
      <c r="A24" s="277" t="s">
        <v>74</v>
      </c>
      <c r="B24" s="321">
        <v>3133</v>
      </c>
      <c r="C24" s="194">
        <v>-3942</v>
      </c>
      <c r="D24" s="333">
        <v>-4478</v>
      </c>
      <c r="E24" s="390">
        <v>-4934</v>
      </c>
      <c r="F24" s="195">
        <f t="shared" si="7"/>
        <v>-5329</v>
      </c>
      <c r="G24" s="195">
        <v>-1272</v>
      </c>
      <c r="H24" s="195">
        <v>-1272</v>
      </c>
      <c r="I24" s="195">
        <v>-1318</v>
      </c>
      <c r="J24" s="195">
        <v>-1467</v>
      </c>
    </row>
    <row r="25" spans="1:10" ht="34.5" customHeight="1">
      <c r="A25" s="277" t="s">
        <v>376</v>
      </c>
      <c r="B25" s="321">
        <v>3134</v>
      </c>
      <c r="C25" s="195" t="s">
        <v>202</v>
      </c>
      <c r="D25" s="333" t="s">
        <v>202</v>
      </c>
      <c r="E25" s="335" t="s">
        <v>202</v>
      </c>
      <c r="F25" s="335">
        <f t="shared" si="7"/>
        <v>0</v>
      </c>
      <c r="G25" s="335" t="s">
        <v>202</v>
      </c>
      <c r="H25" s="335" t="s">
        <v>202</v>
      </c>
      <c r="I25" s="335" t="s">
        <v>202</v>
      </c>
      <c r="J25" s="335" t="s">
        <v>202</v>
      </c>
    </row>
    <row r="26" spans="1:10" ht="36" customHeight="1">
      <c r="A26" s="277" t="s">
        <v>292</v>
      </c>
      <c r="B26" s="321">
        <v>3135</v>
      </c>
      <c r="C26" s="194">
        <v>-49</v>
      </c>
      <c r="D26" s="333">
        <v>-49</v>
      </c>
      <c r="E26" s="390">
        <v>-49</v>
      </c>
      <c r="F26" s="279">
        <f t="shared" si="7"/>
        <v>-49</v>
      </c>
      <c r="G26" s="390">
        <v>-13</v>
      </c>
      <c r="H26" s="390">
        <v>-12</v>
      </c>
      <c r="I26" s="390">
        <v>-12</v>
      </c>
      <c r="J26" s="390">
        <v>-12</v>
      </c>
    </row>
    <row r="27" spans="1:10" ht="39" customHeight="1">
      <c r="A27" s="277" t="s">
        <v>293</v>
      </c>
      <c r="B27" s="321">
        <v>3136</v>
      </c>
      <c r="C27" s="195" t="s">
        <v>202</v>
      </c>
      <c r="D27" s="333" t="s">
        <v>202</v>
      </c>
      <c r="E27" s="335" t="s">
        <v>202</v>
      </c>
      <c r="F27" s="281">
        <f t="shared" si="7"/>
        <v>0</v>
      </c>
      <c r="G27" s="281" t="s">
        <v>202</v>
      </c>
      <c r="H27" s="281" t="s">
        <v>202</v>
      </c>
      <c r="I27" s="281" t="s">
        <v>202</v>
      </c>
      <c r="J27" s="281" t="s">
        <v>202</v>
      </c>
    </row>
    <row r="28" spans="1:10" ht="39" customHeight="1">
      <c r="A28" s="277" t="s">
        <v>300</v>
      </c>
      <c r="B28" s="321">
        <v>3137</v>
      </c>
      <c r="C28" s="195" t="s">
        <v>202</v>
      </c>
      <c r="D28" s="333" t="s">
        <v>202</v>
      </c>
      <c r="E28" s="335" t="s">
        <v>202</v>
      </c>
      <c r="F28" s="281">
        <f t="shared" si="7"/>
        <v>0</v>
      </c>
      <c r="G28" s="281" t="s">
        <v>202</v>
      </c>
      <c r="H28" s="281" t="s">
        <v>202</v>
      </c>
      <c r="I28" s="281" t="s">
        <v>202</v>
      </c>
      <c r="J28" s="281" t="s">
        <v>202</v>
      </c>
    </row>
    <row r="29" spans="1:10" ht="36" customHeight="1">
      <c r="A29" s="277" t="s">
        <v>372</v>
      </c>
      <c r="B29" s="321">
        <v>3138</v>
      </c>
      <c r="C29" s="194">
        <v>-329</v>
      </c>
      <c r="D29" s="333">
        <v>-373</v>
      </c>
      <c r="E29" s="390">
        <v>-411</v>
      </c>
      <c r="F29" s="195">
        <f t="shared" si="7"/>
        <v>-444</v>
      </c>
      <c r="G29" s="195">
        <v>-106</v>
      </c>
      <c r="H29" s="195">
        <v>-106</v>
      </c>
      <c r="I29" s="195">
        <v>-110</v>
      </c>
      <c r="J29" s="195">
        <v>-122</v>
      </c>
    </row>
    <row r="30" spans="1:10" ht="48" customHeight="1">
      <c r="A30" s="277" t="s">
        <v>377</v>
      </c>
      <c r="B30" s="321">
        <v>3139</v>
      </c>
      <c r="C30" s="194">
        <v>-4543</v>
      </c>
      <c r="D30" s="333">
        <v>-5122</v>
      </c>
      <c r="E30" s="390">
        <v>-5735</v>
      </c>
      <c r="F30" s="195">
        <f t="shared" si="7"/>
        <v>-6162</v>
      </c>
      <c r="G30" s="390">
        <v>-1473</v>
      </c>
      <c r="H30" s="390">
        <v>-1468</v>
      </c>
      <c r="I30" s="390">
        <v>-1524</v>
      </c>
      <c r="J30" s="390">
        <v>-1697</v>
      </c>
    </row>
    <row r="31" spans="1:10" ht="34.5" customHeight="1">
      <c r="A31" s="277" t="s">
        <v>77</v>
      </c>
      <c r="B31" s="321">
        <v>3140</v>
      </c>
      <c r="C31" s="195" t="s">
        <v>202</v>
      </c>
      <c r="D31" s="333" t="s">
        <v>202</v>
      </c>
      <c r="E31" s="335" t="s">
        <v>202</v>
      </c>
      <c r="F31" s="281">
        <f t="shared" si="7"/>
        <v>0</v>
      </c>
      <c r="G31" s="335" t="s">
        <v>202</v>
      </c>
      <c r="H31" s="335" t="s">
        <v>202</v>
      </c>
      <c r="I31" s="335" t="s">
        <v>202</v>
      </c>
      <c r="J31" s="335" t="s">
        <v>202</v>
      </c>
    </row>
    <row r="32" spans="1:10" ht="34.5" customHeight="1">
      <c r="A32" s="277" t="s">
        <v>264</v>
      </c>
      <c r="B32" s="321">
        <v>3150</v>
      </c>
      <c r="C32" s="195" t="s">
        <v>202</v>
      </c>
      <c r="D32" s="333" t="s">
        <v>202</v>
      </c>
      <c r="E32" s="335" t="s">
        <v>202</v>
      </c>
      <c r="F32" s="281">
        <f t="shared" si="7"/>
        <v>0</v>
      </c>
      <c r="G32" s="335" t="s">
        <v>202</v>
      </c>
      <c r="H32" s="335" t="s">
        <v>202</v>
      </c>
      <c r="I32" s="335" t="s">
        <v>202</v>
      </c>
      <c r="J32" s="335" t="s">
        <v>202</v>
      </c>
    </row>
    <row r="33" spans="1:10" ht="37.5" customHeight="1">
      <c r="A33" s="277" t="s">
        <v>313</v>
      </c>
      <c r="B33" s="321">
        <v>3160</v>
      </c>
      <c r="C33" s="194">
        <v>-265</v>
      </c>
      <c r="D33" s="333">
        <v>-55</v>
      </c>
      <c r="E33" s="391">
        <v>-323</v>
      </c>
      <c r="F33" s="279">
        <f t="shared" si="7"/>
        <v>-200</v>
      </c>
      <c r="G33" s="391">
        <v>-50</v>
      </c>
      <c r="H33" s="391">
        <v>-50</v>
      </c>
      <c r="I33" s="391">
        <v>-50</v>
      </c>
      <c r="J33" s="391">
        <v>-50</v>
      </c>
    </row>
    <row r="34" spans="1:10" ht="34.5" customHeight="1">
      <c r="A34" s="88" t="s">
        <v>216</v>
      </c>
      <c r="B34" s="320">
        <v>3195</v>
      </c>
      <c r="C34" s="292">
        <f>SUM(C8,C18)</f>
        <v>4125</v>
      </c>
      <c r="D34" s="280">
        <f>SUM(D8,D18)</f>
        <v>2719</v>
      </c>
      <c r="E34" s="280">
        <f>SUM(E8,E18)</f>
        <v>3878</v>
      </c>
      <c r="F34" s="280">
        <f t="shared" si="7"/>
        <v>2831</v>
      </c>
      <c r="G34" s="280">
        <f>SUM(G8,G18)</f>
        <v>851</v>
      </c>
      <c r="H34" s="280">
        <f>SUM(H8,H18)</f>
        <v>909</v>
      </c>
      <c r="I34" s="280">
        <f>SUM(I8,I18)</f>
        <v>523</v>
      </c>
      <c r="J34" s="280">
        <f>SUM(J8,J18)</f>
        <v>548</v>
      </c>
    </row>
    <row r="35" spans="1:10" ht="34.5" customHeight="1">
      <c r="A35" s="92" t="s">
        <v>114</v>
      </c>
      <c r="B35" s="316"/>
      <c r="C35" s="292"/>
      <c r="D35" s="322"/>
      <c r="E35" s="322"/>
      <c r="F35" s="322"/>
      <c r="G35" s="322"/>
      <c r="H35" s="322"/>
      <c r="I35" s="322"/>
      <c r="J35" s="323"/>
    </row>
    <row r="36" spans="1:10" ht="34.5" customHeight="1">
      <c r="A36" s="88" t="s">
        <v>265</v>
      </c>
      <c r="B36" s="320">
        <v>3200</v>
      </c>
      <c r="C36" s="292">
        <f>SUM(C37:C40)</f>
        <v>4460</v>
      </c>
      <c r="D36" s="280">
        <f>SUM(D37:D40)</f>
        <v>0</v>
      </c>
      <c r="E36" s="280">
        <f>SUM(E37:E40)</f>
        <v>0</v>
      </c>
      <c r="F36" s="282">
        <f t="shared" si="7"/>
        <v>0</v>
      </c>
      <c r="G36" s="282">
        <f>SUM(G37:G40)</f>
        <v>0</v>
      </c>
      <c r="H36" s="282">
        <f>SUM(H37:H40)</f>
        <v>0</v>
      </c>
      <c r="I36" s="282">
        <f>SUM(I37:I40)</f>
        <v>0</v>
      </c>
      <c r="J36" s="282">
        <f>SUM(J37:J40)</f>
        <v>0</v>
      </c>
    </row>
    <row r="37" spans="1:10" ht="39" customHeight="1">
      <c r="A37" s="277" t="s">
        <v>266</v>
      </c>
      <c r="B37" s="321">
        <v>3210</v>
      </c>
      <c r="C37" s="194"/>
      <c r="D37" s="279"/>
      <c r="E37" s="281"/>
      <c r="F37" s="281">
        <f>SUM(G37:J37)</f>
        <v>0</v>
      </c>
      <c r="G37" s="281"/>
      <c r="H37" s="281"/>
      <c r="I37" s="281"/>
      <c r="J37" s="281"/>
    </row>
    <row r="38" spans="1:10" ht="39" customHeight="1">
      <c r="A38" s="277" t="s">
        <v>267</v>
      </c>
      <c r="B38" s="321">
        <v>3220</v>
      </c>
      <c r="C38" s="194"/>
      <c r="D38" s="279"/>
      <c r="E38" s="281"/>
      <c r="F38" s="281">
        <f>SUM(G38:J38)</f>
        <v>0</v>
      </c>
      <c r="G38" s="281"/>
      <c r="H38" s="281"/>
      <c r="I38" s="281"/>
      <c r="J38" s="281"/>
    </row>
    <row r="39" spans="1:10" ht="39" customHeight="1">
      <c r="A39" s="277" t="s">
        <v>47</v>
      </c>
      <c r="B39" s="321">
        <v>3230</v>
      </c>
      <c r="C39" s="194"/>
      <c r="D39" s="279"/>
      <c r="E39" s="281"/>
      <c r="F39" s="281">
        <f>SUM(G39:J39)</f>
        <v>0</v>
      </c>
      <c r="G39" s="281"/>
      <c r="H39" s="281"/>
      <c r="I39" s="281"/>
      <c r="J39" s="281"/>
    </row>
    <row r="40" spans="1:10" ht="61.5" customHeight="1">
      <c r="A40" s="277" t="s">
        <v>448</v>
      </c>
      <c r="B40" s="321">
        <v>3240</v>
      </c>
      <c r="C40" s="194">
        <v>4460</v>
      </c>
      <c r="D40" s="333"/>
      <c r="E40" s="335"/>
      <c r="F40" s="281">
        <f t="shared" ref="F40:F50" si="8">SUM(G40:J40)</f>
        <v>0</v>
      </c>
      <c r="G40" s="281"/>
      <c r="H40" s="281"/>
      <c r="I40" s="281"/>
      <c r="J40" s="281"/>
    </row>
    <row r="41" spans="1:10" ht="39" customHeight="1">
      <c r="A41" s="88" t="s">
        <v>268</v>
      </c>
      <c r="B41" s="320">
        <v>3255</v>
      </c>
      <c r="C41" s="292">
        <f t="shared" ref="C41" si="9">SUM(C42,C44,C51)</f>
        <v>-9796</v>
      </c>
      <c r="D41" s="334">
        <f>SUM(D42,D44,D51)</f>
        <v>-3605</v>
      </c>
      <c r="E41" s="334">
        <f t="shared" ref="E41" si="10">SUM(E42,E44,E51)</f>
        <v>-4898</v>
      </c>
      <c r="F41" s="280">
        <f t="shared" si="8"/>
        <v>-1700</v>
      </c>
      <c r="G41" s="280">
        <f t="shared" ref="G41:J41" si="11">SUM(G42,G44,G51)</f>
        <v>-50</v>
      </c>
      <c r="H41" s="280">
        <f t="shared" si="11"/>
        <v>-50</v>
      </c>
      <c r="I41" s="280">
        <f t="shared" si="11"/>
        <v>-1550</v>
      </c>
      <c r="J41" s="280">
        <f t="shared" si="11"/>
        <v>-50</v>
      </c>
    </row>
    <row r="42" spans="1:10" ht="36" customHeight="1">
      <c r="A42" s="93" t="s">
        <v>381</v>
      </c>
      <c r="B42" s="324">
        <v>3260</v>
      </c>
      <c r="C42" s="195" t="s">
        <v>202</v>
      </c>
      <c r="D42" s="333" t="str">
        <f>D43</f>
        <v>(    )</v>
      </c>
      <c r="E42" s="391" t="str">
        <f t="shared" ref="E42:J42" si="12">E43</f>
        <v>(    )</v>
      </c>
      <c r="F42" s="281">
        <f t="shared" si="8"/>
        <v>0</v>
      </c>
      <c r="G42" s="281" t="str">
        <f t="shared" si="12"/>
        <v>(    )</v>
      </c>
      <c r="H42" s="281" t="str">
        <f t="shared" si="12"/>
        <v>(    )</v>
      </c>
      <c r="I42" s="281" t="str">
        <f t="shared" si="12"/>
        <v>(    )</v>
      </c>
      <c r="J42" s="281" t="str">
        <f t="shared" si="12"/>
        <v>(    )</v>
      </c>
    </row>
    <row r="43" spans="1:10" ht="37.5" customHeight="1">
      <c r="A43" s="93" t="s">
        <v>382</v>
      </c>
      <c r="B43" s="324">
        <v>3261</v>
      </c>
      <c r="C43" s="195" t="s">
        <v>202</v>
      </c>
      <c r="D43" s="195" t="s">
        <v>202</v>
      </c>
      <c r="E43" s="195" t="s">
        <v>202</v>
      </c>
      <c r="F43" s="281">
        <f t="shared" si="8"/>
        <v>0</v>
      </c>
      <c r="G43" s="281" t="s">
        <v>202</v>
      </c>
      <c r="H43" s="281" t="s">
        <v>202</v>
      </c>
      <c r="I43" s="281" t="s">
        <v>202</v>
      </c>
      <c r="J43" s="281" t="s">
        <v>202</v>
      </c>
    </row>
    <row r="44" spans="1:10" ht="37.5" customHeight="1">
      <c r="A44" s="93" t="s">
        <v>383</v>
      </c>
      <c r="B44" s="324">
        <v>3270</v>
      </c>
      <c r="C44" s="194">
        <f t="shared" ref="C44" si="13">SUM(C45:C50)</f>
        <v>-9796</v>
      </c>
      <c r="D44" s="333">
        <f>SUM(D45:D50)</f>
        <v>-3605</v>
      </c>
      <c r="E44" s="391">
        <f>SUM(E45:E50)</f>
        <v>-4898</v>
      </c>
      <c r="F44" s="279">
        <f t="shared" si="8"/>
        <v>-1700</v>
      </c>
      <c r="G44" s="333">
        <f>SUM(G45:G50)</f>
        <v>-50</v>
      </c>
      <c r="H44" s="333">
        <f>SUM(H45:H50)</f>
        <v>-50</v>
      </c>
      <c r="I44" s="333">
        <f>SUM(I45:I50)</f>
        <v>-1550</v>
      </c>
      <c r="J44" s="333">
        <f>SUM(J45:J50)</f>
        <v>-50</v>
      </c>
    </row>
    <row r="45" spans="1:10" ht="37.5" customHeight="1">
      <c r="A45" s="93" t="s">
        <v>385</v>
      </c>
      <c r="B45" s="324">
        <v>3271</v>
      </c>
      <c r="C45" s="195" t="s">
        <v>202</v>
      </c>
      <c r="D45" s="345" t="s">
        <v>202</v>
      </c>
      <c r="E45" s="391" t="s">
        <v>202</v>
      </c>
      <c r="F45" s="281">
        <f>SUM(G45:J45)</f>
        <v>0</v>
      </c>
      <c r="G45" s="335" t="s">
        <v>202</v>
      </c>
      <c r="H45" s="335" t="s">
        <v>202</v>
      </c>
      <c r="I45" s="335" t="s">
        <v>202</v>
      </c>
      <c r="J45" s="335" t="s">
        <v>202</v>
      </c>
    </row>
    <row r="46" spans="1:10" ht="39" customHeight="1">
      <c r="A46" s="277" t="s">
        <v>431</v>
      </c>
      <c r="B46" s="321">
        <v>3272</v>
      </c>
      <c r="C46" s="194">
        <v>-3451</v>
      </c>
      <c r="D46" s="345">
        <v>-3485</v>
      </c>
      <c r="E46" s="391">
        <v>-3388</v>
      </c>
      <c r="F46" s="279">
        <f t="shared" si="8"/>
        <v>-1500</v>
      </c>
      <c r="G46" s="335" t="s">
        <v>202</v>
      </c>
      <c r="H46" s="335" t="s">
        <v>202</v>
      </c>
      <c r="I46" s="391">
        <v>-1500</v>
      </c>
      <c r="J46" s="335" t="s">
        <v>202</v>
      </c>
    </row>
    <row r="47" spans="1:10" ht="49.5" customHeight="1">
      <c r="A47" s="277" t="s">
        <v>27</v>
      </c>
      <c r="B47" s="321">
        <v>3273</v>
      </c>
      <c r="C47" s="194">
        <v>-818</v>
      </c>
      <c r="D47" s="345">
        <v>-120</v>
      </c>
      <c r="E47" s="391">
        <v>-1010</v>
      </c>
      <c r="F47" s="279">
        <f t="shared" si="8"/>
        <v>-200</v>
      </c>
      <c r="G47" s="391">
        <v>-50</v>
      </c>
      <c r="H47" s="391">
        <v>-50</v>
      </c>
      <c r="I47" s="391">
        <v>-50</v>
      </c>
      <c r="J47" s="391">
        <v>-50</v>
      </c>
    </row>
    <row r="48" spans="1:10" ht="39" customHeight="1">
      <c r="A48" s="277" t="s">
        <v>384</v>
      </c>
      <c r="B48" s="321">
        <v>3274</v>
      </c>
      <c r="C48" s="194">
        <v>-813</v>
      </c>
      <c r="D48" s="345" t="s">
        <v>202</v>
      </c>
      <c r="E48" s="391">
        <v>-286</v>
      </c>
      <c r="F48" s="281">
        <f t="shared" si="8"/>
        <v>0</v>
      </c>
      <c r="G48" s="335" t="s">
        <v>202</v>
      </c>
      <c r="H48" s="335" t="s">
        <v>202</v>
      </c>
      <c r="I48" s="335" t="s">
        <v>202</v>
      </c>
      <c r="J48" s="335" t="s">
        <v>202</v>
      </c>
    </row>
    <row r="49" spans="1:10" ht="55.5" customHeight="1">
      <c r="A49" s="277" t="s">
        <v>386</v>
      </c>
      <c r="B49" s="321">
        <v>3275</v>
      </c>
      <c r="C49" s="194">
        <v>-4714</v>
      </c>
      <c r="D49" s="345" t="s">
        <v>202</v>
      </c>
      <c r="E49" s="391">
        <v>-214</v>
      </c>
      <c r="F49" s="281">
        <f t="shared" si="8"/>
        <v>0</v>
      </c>
      <c r="G49" s="335" t="s">
        <v>202</v>
      </c>
      <c r="H49" s="335" t="s">
        <v>202</v>
      </c>
      <c r="I49" s="335" t="s">
        <v>202</v>
      </c>
      <c r="J49" s="335" t="s">
        <v>202</v>
      </c>
    </row>
    <row r="50" spans="1:10" ht="36" customHeight="1">
      <c r="A50" s="277" t="s">
        <v>387</v>
      </c>
      <c r="B50" s="321">
        <v>3276</v>
      </c>
      <c r="C50" s="203" t="s">
        <v>202</v>
      </c>
      <c r="D50" s="345" t="s">
        <v>202</v>
      </c>
      <c r="E50" s="350" t="s">
        <v>202</v>
      </c>
      <c r="F50" s="281">
        <f t="shared" si="8"/>
        <v>0</v>
      </c>
      <c r="G50" s="335" t="s">
        <v>202</v>
      </c>
      <c r="H50" s="335" t="s">
        <v>202</v>
      </c>
      <c r="I50" s="335" t="s">
        <v>202</v>
      </c>
      <c r="J50" s="335" t="s">
        <v>202</v>
      </c>
    </row>
    <row r="51" spans="1:10" ht="33" customHeight="1">
      <c r="A51" s="277" t="s">
        <v>313</v>
      </c>
      <c r="B51" s="321">
        <v>3280</v>
      </c>
      <c r="C51" s="195" t="s">
        <v>202</v>
      </c>
      <c r="D51" s="345" t="s">
        <v>202</v>
      </c>
      <c r="E51" s="350" t="s">
        <v>202</v>
      </c>
      <c r="F51" s="281">
        <f t="shared" ref="F51:F63" si="14">SUM(G51:J51)</f>
        <v>0</v>
      </c>
      <c r="G51" s="335" t="s">
        <v>202</v>
      </c>
      <c r="H51" s="335" t="s">
        <v>202</v>
      </c>
      <c r="I51" s="335" t="s">
        <v>202</v>
      </c>
      <c r="J51" s="335" t="s">
        <v>202</v>
      </c>
    </row>
    <row r="52" spans="1:10" ht="34.5" customHeight="1">
      <c r="A52" s="88" t="s">
        <v>115</v>
      </c>
      <c r="B52" s="320">
        <v>3295</v>
      </c>
      <c r="C52" s="292">
        <f t="shared" ref="C52" si="15">SUM(C36,C41)</f>
        <v>-5336</v>
      </c>
      <c r="D52" s="334">
        <f>SUM(D36,D41)</f>
        <v>-3605</v>
      </c>
      <c r="E52" s="334">
        <f t="shared" ref="E52" si="16">SUM(E36,E41)</f>
        <v>-4898</v>
      </c>
      <c r="F52" s="280">
        <f t="shared" si="14"/>
        <v>-1700</v>
      </c>
      <c r="G52" s="280">
        <f>SUM(G36,G41)</f>
        <v>-50</v>
      </c>
      <c r="H52" s="280">
        <f>SUM(H36,H41)</f>
        <v>-50</v>
      </c>
      <c r="I52" s="280">
        <f>SUM(I36,I41)</f>
        <v>-1550</v>
      </c>
      <c r="J52" s="280">
        <f>SUM(J36,J41)</f>
        <v>-50</v>
      </c>
    </row>
    <row r="53" spans="1:10" ht="27" customHeight="1">
      <c r="A53" s="92" t="s">
        <v>116</v>
      </c>
      <c r="B53" s="316"/>
      <c r="C53" s="194"/>
      <c r="D53" s="322"/>
      <c r="E53" s="322"/>
      <c r="F53" s="322"/>
      <c r="G53" s="322"/>
      <c r="H53" s="322"/>
      <c r="I53" s="322"/>
      <c r="J53" s="323"/>
    </row>
    <row r="54" spans="1:10" ht="34.5" customHeight="1">
      <c r="A54" s="88" t="s">
        <v>269</v>
      </c>
      <c r="B54" s="320">
        <v>3300</v>
      </c>
      <c r="C54" s="292">
        <f t="shared" ref="C54" si="17">SUM(C55:C57)</f>
        <v>2995</v>
      </c>
      <c r="D54" s="280">
        <f>SUM(D55,D56,D57)</f>
        <v>2790</v>
      </c>
      <c r="E54" s="280">
        <f>SUM(E55,E56,E57)</f>
        <v>2790</v>
      </c>
      <c r="F54" s="332">
        <f t="shared" si="14"/>
        <v>0</v>
      </c>
      <c r="G54" s="332">
        <f>SUM(G55,G56,G57)</f>
        <v>0</v>
      </c>
      <c r="H54" s="332">
        <f>SUM(H55,H56,H57)</f>
        <v>0</v>
      </c>
      <c r="I54" s="282">
        <f>SUM(I55,I56,I57)</f>
        <v>0</v>
      </c>
      <c r="J54" s="282">
        <f>SUM(J55,J56,J57)</f>
        <v>0</v>
      </c>
    </row>
    <row r="55" spans="1:10" ht="33" customHeight="1">
      <c r="A55" s="277" t="s">
        <v>270</v>
      </c>
      <c r="B55" s="321">
        <v>3310</v>
      </c>
      <c r="C55" s="292"/>
      <c r="D55" s="279">
        <v>600</v>
      </c>
      <c r="E55" s="391">
        <v>600</v>
      </c>
      <c r="F55" s="309">
        <f t="shared" si="14"/>
        <v>0</v>
      </c>
      <c r="G55" s="309">
        <f>'VII Статутн капіт'!G9</f>
        <v>0</v>
      </c>
      <c r="H55" s="361">
        <f>'VII Статутн капіт'!H9</f>
        <v>0</v>
      </c>
      <c r="I55" s="281">
        <f>'VII Статутн капіт'!I9</f>
        <v>0</v>
      </c>
      <c r="J55" s="281">
        <f>'VII Статутн капіт'!J9</f>
        <v>0</v>
      </c>
    </row>
    <row r="56" spans="1:10" ht="34.5" customHeight="1">
      <c r="A56" s="277" t="s">
        <v>388</v>
      </c>
      <c r="B56" s="321">
        <v>3320</v>
      </c>
      <c r="C56" s="194">
        <v>2988</v>
      </c>
      <c r="D56" s="279">
        <v>2190</v>
      </c>
      <c r="E56" s="279">
        <v>2190</v>
      </c>
      <c r="F56" s="281">
        <f t="shared" si="14"/>
        <v>0</v>
      </c>
      <c r="G56" s="281"/>
      <c r="H56" s="281"/>
      <c r="I56" s="281"/>
      <c r="J56" s="281"/>
    </row>
    <row r="57" spans="1:10" ht="39" customHeight="1">
      <c r="A57" s="277" t="s">
        <v>447</v>
      </c>
      <c r="B57" s="321">
        <v>3330</v>
      </c>
      <c r="C57" s="194">
        <v>7</v>
      </c>
      <c r="D57" s="279"/>
      <c r="E57" s="279"/>
      <c r="F57" s="281">
        <f t="shared" si="14"/>
        <v>0</v>
      </c>
      <c r="G57" s="281"/>
      <c r="H57" s="281"/>
      <c r="I57" s="281"/>
      <c r="J57" s="281"/>
    </row>
    <row r="58" spans="1:10" ht="27" customHeight="1">
      <c r="A58" s="88" t="s">
        <v>271</v>
      </c>
      <c r="B58" s="320">
        <v>3345</v>
      </c>
      <c r="C58" s="292">
        <f t="shared" ref="C58" si="18">SUM(C59:C63)</f>
        <v>-984</v>
      </c>
      <c r="D58" s="280">
        <f t="shared" ref="D58" si="19">SUM(D59,D60,D61,D62,D63)</f>
        <v>-1618</v>
      </c>
      <c r="E58" s="280">
        <f t="shared" ref="E58:J58" si="20">SUM(E59,E60,E61,E62,E63)</f>
        <v>-1604</v>
      </c>
      <c r="F58" s="280">
        <f t="shared" si="14"/>
        <v>-1878</v>
      </c>
      <c r="G58" s="280">
        <f t="shared" si="20"/>
        <v>-487</v>
      </c>
      <c r="H58" s="280">
        <f t="shared" si="20"/>
        <v>-480</v>
      </c>
      <c r="I58" s="280">
        <f t="shared" si="20"/>
        <v>-473</v>
      </c>
      <c r="J58" s="280">
        <f t="shared" si="20"/>
        <v>-438</v>
      </c>
    </row>
    <row r="59" spans="1:10" ht="34.5" customHeight="1">
      <c r="A59" s="277" t="s">
        <v>272</v>
      </c>
      <c r="B59" s="321">
        <v>3350</v>
      </c>
      <c r="C59" s="195" t="s">
        <v>202</v>
      </c>
      <c r="D59" s="333" t="s">
        <v>202</v>
      </c>
      <c r="E59" s="335" t="s">
        <v>202</v>
      </c>
      <c r="F59" s="203">
        <f t="shared" si="14"/>
        <v>0</v>
      </c>
      <c r="G59" s="335" t="s">
        <v>202</v>
      </c>
      <c r="H59" s="335" t="s">
        <v>202</v>
      </c>
      <c r="I59" s="335" t="s">
        <v>202</v>
      </c>
      <c r="J59" s="335" t="s">
        <v>202</v>
      </c>
    </row>
    <row r="60" spans="1:10" ht="39" customHeight="1">
      <c r="A60" s="277" t="s">
        <v>418</v>
      </c>
      <c r="B60" s="321">
        <v>3360</v>
      </c>
      <c r="C60" s="195">
        <v>-552</v>
      </c>
      <c r="D60" s="333">
        <v>-1088</v>
      </c>
      <c r="E60" s="198">
        <v>-1088</v>
      </c>
      <c r="F60" s="202">
        <f t="shared" si="14"/>
        <v>-1488</v>
      </c>
      <c r="G60" s="203">
        <v>-378</v>
      </c>
      <c r="H60" s="203">
        <v>-378</v>
      </c>
      <c r="I60" s="203">
        <v>-376</v>
      </c>
      <c r="J60" s="203">
        <v>-356</v>
      </c>
    </row>
    <row r="61" spans="1:10" ht="36" customHeight="1">
      <c r="A61" s="277" t="s">
        <v>389</v>
      </c>
      <c r="B61" s="321">
        <v>3370</v>
      </c>
      <c r="C61" s="194">
        <v>-83</v>
      </c>
      <c r="D61" s="333">
        <v>-117</v>
      </c>
      <c r="E61" s="391">
        <v>-103</v>
      </c>
      <c r="F61" s="202">
        <f t="shared" si="14"/>
        <v>-77</v>
      </c>
      <c r="G61" s="202">
        <v>-22</v>
      </c>
      <c r="H61" s="202">
        <v>-20</v>
      </c>
      <c r="I61" s="202">
        <v>-22</v>
      </c>
      <c r="J61" s="203">
        <v>-13</v>
      </c>
    </row>
    <row r="62" spans="1:10" ht="49.5" customHeight="1">
      <c r="A62" s="277" t="s">
        <v>390</v>
      </c>
      <c r="B62" s="321">
        <v>3380</v>
      </c>
      <c r="C62" s="194">
        <v>-169</v>
      </c>
      <c r="D62" s="333">
        <v>-266</v>
      </c>
      <c r="E62" s="391">
        <v>-270</v>
      </c>
      <c r="F62" s="203">
        <f t="shared" si="14"/>
        <v>-313</v>
      </c>
      <c r="G62" s="203">
        <v>-87</v>
      </c>
      <c r="H62" s="203">
        <v>-82</v>
      </c>
      <c r="I62" s="203">
        <v>-75</v>
      </c>
      <c r="J62" s="203">
        <v>-69</v>
      </c>
    </row>
    <row r="63" spans="1:10" ht="34.5" customHeight="1">
      <c r="A63" s="277" t="s">
        <v>313</v>
      </c>
      <c r="B63" s="321">
        <v>3390</v>
      </c>
      <c r="C63" s="194">
        <v>-180</v>
      </c>
      <c r="D63" s="333">
        <v>-147</v>
      </c>
      <c r="E63" s="391">
        <v>-143</v>
      </c>
      <c r="F63" s="203">
        <f t="shared" si="14"/>
        <v>0</v>
      </c>
      <c r="G63" s="335" t="s">
        <v>202</v>
      </c>
      <c r="H63" s="335" t="s">
        <v>202</v>
      </c>
      <c r="I63" s="335" t="s">
        <v>202</v>
      </c>
      <c r="J63" s="335" t="s">
        <v>202</v>
      </c>
    </row>
    <row r="64" spans="1:10" ht="31.5" customHeight="1">
      <c r="A64" s="88" t="s">
        <v>117</v>
      </c>
      <c r="B64" s="320">
        <v>3395</v>
      </c>
      <c r="C64" s="292">
        <f t="shared" ref="C64" si="21">SUM(C54,C58)</f>
        <v>2011</v>
      </c>
      <c r="D64" s="280">
        <f>SUM(D54,D58)</f>
        <v>1172</v>
      </c>
      <c r="E64" s="280">
        <f>SUM(E54,E58)</f>
        <v>1186</v>
      </c>
      <c r="F64" s="280">
        <f>SUM(G64:J64)</f>
        <v>-1878</v>
      </c>
      <c r="G64" s="280">
        <f>SUM(G54,G58)</f>
        <v>-487</v>
      </c>
      <c r="H64" s="280">
        <f>SUM(H54,H58)</f>
        <v>-480</v>
      </c>
      <c r="I64" s="280">
        <f>SUM(I54,I58)</f>
        <v>-473</v>
      </c>
      <c r="J64" s="280">
        <f>SUM(J54,J58)</f>
        <v>-438</v>
      </c>
    </row>
    <row r="65" spans="1:10" ht="30" customHeight="1">
      <c r="A65" s="88" t="s">
        <v>28</v>
      </c>
      <c r="B65" s="320">
        <v>3400</v>
      </c>
      <c r="C65" s="292">
        <f t="shared" ref="C65" si="22">SUM(C34,C52,C64)</f>
        <v>800</v>
      </c>
      <c r="D65" s="280">
        <f>SUM(D34,D52,D64)</f>
        <v>286</v>
      </c>
      <c r="E65" s="280">
        <f>SUM(E34,E52,E64)</f>
        <v>166</v>
      </c>
      <c r="F65" s="280">
        <f t="shared" ref="F65:J65" si="23">SUM(F34,F52,F64)</f>
        <v>-747</v>
      </c>
      <c r="G65" s="280">
        <f t="shared" si="23"/>
        <v>314</v>
      </c>
      <c r="H65" s="280">
        <f t="shared" si="23"/>
        <v>379</v>
      </c>
      <c r="I65" s="280">
        <f t="shared" si="23"/>
        <v>-1500</v>
      </c>
      <c r="J65" s="280">
        <f t="shared" si="23"/>
        <v>60</v>
      </c>
    </row>
    <row r="66" spans="1:10" ht="37.5" customHeight="1">
      <c r="A66" s="277" t="s">
        <v>391</v>
      </c>
      <c r="B66" s="321">
        <v>3405</v>
      </c>
      <c r="C66" s="194">
        <v>458</v>
      </c>
      <c r="D66" s="279">
        <v>393</v>
      </c>
      <c r="E66" s="279">
        <v>1258</v>
      </c>
      <c r="F66" s="279">
        <v>1424</v>
      </c>
      <c r="G66" s="279">
        <f>F66</f>
        <v>1424</v>
      </c>
      <c r="H66" s="279">
        <f>G68</f>
        <v>1738</v>
      </c>
      <c r="I66" s="279">
        <f>H68</f>
        <v>2117</v>
      </c>
      <c r="J66" s="279">
        <f>I68</f>
        <v>617</v>
      </c>
    </row>
    <row r="67" spans="1:10" ht="34.5" customHeight="1">
      <c r="A67" s="277" t="s">
        <v>119</v>
      </c>
      <c r="B67" s="321">
        <v>3410</v>
      </c>
      <c r="C67" s="292"/>
      <c r="D67" s="279"/>
      <c r="E67" s="279"/>
      <c r="F67" s="281">
        <f>SUM(G67:J67)</f>
        <v>0</v>
      </c>
      <c r="G67" s="281"/>
      <c r="H67" s="281"/>
      <c r="I67" s="281"/>
      <c r="J67" s="281"/>
    </row>
    <row r="68" spans="1:10" ht="36" customHeight="1">
      <c r="A68" s="67" t="s">
        <v>392</v>
      </c>
      <c r="B68" s="327">
        <v>3415</v>
      </c>
      <c r="C68" s="292">
        <f t="shared" ref="C68" si="24">SUM(C66,C65,C67)</f>
        <v>1258</v>
      </c>
      <c r="D68" s="280">
        <f>SUM(D66,D65,D67)</f>
        <v>679</v>
      </c>
      <c r="E68" s="280">
        <f>SUM(E66,E65,E67)</f>
        <v>1424</v>
      </c>
      <c r="F68" s="280">
        <f t="shared" ref="F68:J68" si="25">SUM(F66,F65,F67)</f>
        <v>677</v>
      </c>
      <c r="G68" s="280">
        <f t="shared" si="25"/>
        <v>1738</v>
      </c>
      <c r="H68" s="280">
        <f t="shared" si="25"/>
        <v>2117</v>
      </c>
      <c r="I68" s="280">
        <f t="shared" si="25"/>
        <v>617</v>
      </c>
      <c r="J68" s="280">
        <f t="shared" si="25"/>
        <v>677</v>
      </c>
    </row>
    <row r="69" spans="1:10" s="326" customFormat="1" ht="20.100000000000001" customHeight="1">
      <c r="A69" s="51"/>
      <c r="B69" s="325"/>
      <c r="C69" s="89"/>
      <c r="D69" s="90"/>
      <c r="E69" s="90"/>
      <c r="F69" s="91"/>
      <c r="G69" s="90"/>
      <c r="H69" s="90"/>
      <c r="I69" s="90"/>
      <c r="J69" s="90"/>
    </row>
    <row r="70" spans="1:10" s="44" customFormat="1" ht="34.5" customHeight="1">
      <c r="A70" s="125" t="s">
        <v>675</v>
      </c>
      <c r="B70" s="68"/>
      <c r="C70" s="516" t="s">
        <v>86</v>
      </c>
      <c r="D70" s="517"/>
      <c r="E70" s="517"/>
      <c r="F70" s="517"/>
      <c r="G70" s="69"/>
      <c r="H70" s="473" t="s">
        <v>677</v>
      </c>
      <c r="I70" s="473"/>
      <c r="J70" s="473"/>
    </row>
    <row r="71" spans="1:10" ht="36" customHeight="1">
      <c r="A71" s="336" t="s">
        <v>369</v>
      </c>
      <c r="B71" s="44"/>
      <c r="C71" s="511" t="s">
        <v>69</v>
      </c>
      <c r="D71" s="511"/>
      <c r="E71" s="511"/>
      <c r="F71" s="511"/>
      <c r="G71" s="48"/>
      <c r="H71" s="481" t="s">
        <v>83</v>
      </c>
      <c r="I71" s="481"/>
      <c r="J71" s="481"/>
    </row>
    <row r="72" spans="1:10">
      <c r="C72" s="275"/>
    </row>
    <row r="73" spans="1:10">
      <c r="C73" s="275"/>
    </row>
    <row r="74" spans="1:10">
      <c r="C74" s="275"/>
    </row>
    <row r="75" spans="1:10">
      <c r="C75" s="275"/>
    </row>
    <row r="76" spans="1:10">
      <c r="C76" s="275"/>
    </row>
    <row r="77" spans="1:10">
      <c r="C77" s="275"/>
    </row>
    <row r="78" spans="1:10">
      <c r="C78" s="275"/>
    </row>
    <row r="79" spans="1:10">
      <c r="C79" s="275"/>
    </row>
    <row r="80" spans="1:10">
      <c r="C80" s="275"/>
    </row>
    <row r="81" spans="3:3">
      <c r="C81" s="275"/>
    </row>
    <row r="82" spans="3:3">
      <c r="C82" s="275"/>
    </row>
    <row r="83" spans="3:3">
      <c r="C83" s="275"/>
    </row>
    <row r="84" spans="3:3">
      <c r="C84" s="275"/>
    </row>
    <row r="85" spans="3:3">
      <c r="C85" s="275"/>
    </row>
    <row r="86" spans="3:3">
      <c r="C86" s="275"/>
    </row>
    <row r="87" spans="3:3">
      <c r="C87" s="275"/>
    </row>
    <row r="88" spans="3:3">
      <c r="C88" s="275"/>
    </row>
    <row r="89" spans="3:3">
      <c r="C89" s="275"/>
    </row>
    <row r="90" spans="3:3">
      <c r="C90" s="275"/>
    </row>
    <row r="91" spans="3:3">
      <c r="C91" s="275"/>
    </row>
    <row r="92" spans="3:3">
      <c r="C92" s="275"/>
    </row>
    <row r="93" spans="3:3">
      <c r="C93" s="275"/>
    </row>
    <row r="94" spans="3:3">
      <c r="C94" s="275"/>
    </row>
    <row r="95" spans="3:3">
      <c r="C95" s="275"/>
    </row>
    <row r="96" spans="3:3">
      <c r="C96" s="275"/>
    </row>
    <row r="97" spans="3:3">
      <c r="C97" s="275"/>
    </row>
    <row r="98" spans="3:3">
      <c r="C98" s="275"/>
    </row>
    <row r="99" spans="3:3">
      <c r="C99" s="275"/>
    </row>
    <row r="100" spans="3:3">
      <c r="C100" s="275"/>
    </row>
    <row r="101" spans="3:3">
      <c r="C101" s="275"/>
    </row>
    <row r="102" spans="3:3">
      <c r="C102" s="275"/>
    </row>
  </sheetData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" footer="0"/>
  <pageSetup paperSize="9" scale="55" orientation="landscape" r:id="rId1"/>
  <headerFooter alignWithMargins="0"/>
  <ignoredErrors>
    <ignoredError sqref="F18 F34 F36 F52 F56 F60 F54 F64 F8 F41:F44 F58 F2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O333"/>
  <sheetViews>
    <sheetView view="pageBreakPreview" zoomScale="70" zoomScaleSheetLayoutView="70" workbookViewId="0">
      <selection activeCell="D52" sqref="D52:E53"/>
    </sheetView>
  </sheetViews>
  <sheetFormatPr defaultRowHeight="20.25"/>
  <cols>
    <col min="1" max="1" width="69.85546875" style="3" customWidth="1"/>
    <col min="2" max="2" width="12" style="398" customWidth="1"/>
    <col min="3" max="3" width="16.140625" style="398" customWidth="1"/>
    <col min="4" max="4" width="16.7109375" style="398" customWidth="1"/>
    <col min="5" max="5" width="16.140625" style="398" customWidth="1"/>
    <col min="6" max="6" width="16" style="398" customWidth="1"/>
    <col min="7" max="7" width="16.28515625" style="45" customWidth="1"/>
    <col min="8" max="8" width="16.85546875" style="45" customWidth="1"/>
    <col min="9" max="9" width="16.140625" style="45" customWidth="1"/>
    <col min="10" max="10" width="16.42578125" style="45" customWidth="1"/>
    <col min="11" max="16384" width="9.140625" style="3"/>
  </cols>
  <sheetData>
    <row r="2" spans="1:10" ht="22.5">
      <c r="A2" s="544" t="s">
        <v>429</v>
      </c>
      <c r="B2" s="544"/>
      <c r="C2" s="544"/>
      <c r="D2" s="544"/>
      <c r="E2" s="544"/>
      <c r="F2" s="544"/>
      <c r="G2" s="544"/>
      <c r="H2" s="544"/>
    </row>
    <row r="3" spans="1:10">
      <c r="A3" s="191"/>
      <c r="B3" s="412"/>
      <c r="C3" s="396"/>
      <c r="D3" s="396"/>
      <c r="E3" s="396"/>
      <c r="F3" s="412"/>
      <c r="G3" s="396"/>
      <c r="H3" s="396"/>
      <c r="J3" s="413" t="s">
        <v>404</v>
      </c>
    </row>
    <row r="4" spans="1:10" ht="41.25" customHeight="1">
      <c r="A4" s="519" t="s">
        <v>166</v>
      </c>
      <c r="B4" s="545" t="s">
        <v>17</v>
      </c>
      <c r="C4" s="489" t="s">
        <v>454</v>
      </c>
      <c r="D4" s="489" t="s">
        <v>455</v>
      </c>
      <c r="E4" s="491" t="s">
        <v>451</v>
      </c>
      <c r="F4" s="489" t="s">
        <v>456</v>
      </c>
      <c r="G4" s="547" t="s">
        <v>337</v>
      </c>
      <c r="H4" s="548"/>
      <c r="I4" s="548"/>
      <c r="J4" s="549"/>
    </row>
    <row r="5" spans="1:10" ht="64.5" customHeight="1">
      <c r="A5" s="520"/>
      <c r="B5" s="546"/>
      <c r="C5" s="490"/>
      <c r="D5" s="490"/>
      <c r="E5" s="492"/>
      <c r="F5" s="490"/>
      <c r="G5" s="397" t="s">
        <v>129</v>
      </c>
      <c r="H5" s="397" t="s">
        <v>130</v>
      </c>
      <c r="I5" s="397" t="s">
        <v>131</v>
      </c>
      <c r="J5" s="397" t="s">
        <v>63</v>
      </c>
    </row>
    <row r="6" spans="1:10" ht="23.25" customHeight="1">
      <c r="A6" s="128">
        <v>1</v>
      </c>
      <c r="B6" s="414">
        <v>2</v>
      </c>
      <c r="C6" s="414">
        <v>3</v>
      </c>
      <c r="D6" s="414">
        <v>4</v>
      </c>
      <c r="E6" s="414">
        <v>5</v>
      </c>
      <c r="F6" s="414">
        <v>6</v>
      </c>
      <c r="G6" s="414">
        <v>7</v>
      </c>
      <c r="H6" s="414">
        <v>8</v>
      </c>
      <c r="I6" s="394">
        <v>9</v>
      </c>
      <c r="J6" s="394">
        <v>10</v>
      </c>
    </row>
    <row r="7" spans="1:10" ht="30.75" customHeight="1">
      <c r="A7" s="130" t="s">
        <v>113</v>
      </c>
      <c r="B7" s="414"/>
      <c r="C7" s="404"/>
      <c r="D7" s="404"/>
      <c r="E7" s="404"/>
      <c r="F7" s="404"/>
      <c r="G7" s="404"/>
      <c r="H7" s="404"/>
      <c r="I7" s="206"/>
      <c r="J7" s="206"/>
    </row>
    <row r="8" spans="1:10" ht="39.75" customHeight="1">
      <c r="A8" s="155" t="s">
        <v>409</v>
      </c>
      <c r="B8" s="215"/>
      <c r="C8" s="404"/>
      <c r="D8" s="404"/>
      <c r="E8" s="404"/>
      <c r="F8" s="404"/>
      <c r="G8" s="404"/>
      <c r="H8" s="404"/>
      <c r="I8" s="206"/>
      <c r="J8" s="206"/>
    </row>
    <row r="9" spans="1:10" ht="27" customHeight="1">
      <c r="A9" s="157" t="s">
        <v>414</v>
      </c>
      <c r="B9" s="215">
        <v>3080</v>
      </c>
      <c r="C9" s="199">
        <f t="shared" ref="C9:J9" si="0">SUM(C10:C13)</f>
        <v>615</v>
      </c>
      <c r="D9" s="199">
        <f t="shared" si="0"/>
        <v>1080</v>
      </c>
      <c r="E9" s="199">
        <f t="shared" si="0"/>
        <v>820</v>
      </c>
      <c r="F9" s="199">
        <f t="shared" si="0"/>
        <v>920</v>
      </c>
      <c r="G9" s="199">
        <f t="shared" si="0"/>
        <v>210</v>
      </c>
      <c r="H9" s="199">
        <f t="shared" si="0"/>
        <v>200</v>
      </c>
      <c r="I9" s="199">
        <f t="shared" si="0"/>
        <v>210</v>
      </c>
      <c r="J9" s="199">
        <f t="shared" si="0"/>
        <v>300</v>
      </c>
    </row>
    <row r="10" spans="1:10" ht="56.25" customHeight="1">
      <c r="A10" s="205" t="s">
        <v>555</v>
      </c>
      <c r="B10" s="215"/>
      <c r="C10" s="404">
        <v>501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403">
        <v>0</v>
      </c>
    </row>
    <row r="11" spans="1:10" ht="27" customHeight="1">
      <c r="A11" s="331" t="s">
        <v>556</v>
      </c>
      <c r="B11" s="215"/>
      <c r="C11" s="193">
        <v>114</v>
      </c>
      <c r="D11" s="193">
        <v>76</v>
      </c>
      <c r="E11" s="193">
        <v>105</v>
      </c>
      <c r="F11" s="193">
        <f>SUM(G11:J11)</f>
        <v>105</v>
      </c>
      <c r="G11" s="193">
        <v>25</v>
      </c>
      <c r="H11" s="193">
        <v>25</v>
      </c>
      <c r="I11" s="193">
        <v>25</v>
      </c>
      <c r="J11" s="193">
        <v>30</v>
      </c>
    </row>
    <row r="12" spans="1:10" ht="24.75" customHeight="1">
      <c r="A12" s="331" t="s">
        <v>557</v>
      </c>
      <c r="B12" s="414"/>
      <c r="C12" s="405">
        <v>0</v>
      </c>
      <c r="D12" s="198">
        <v>3</v>
      </c>
      <c r="E12" s="198">
        <v>4</v>
      </c>
      <c r="F12" s="198">
        <f>SUM(G12:J12)</f>
        <v>4</v>
      </c>
      <c r="G12" s="198">
        <v>1</v>
      </c>
      <c r="H12" s="198">
        <v>1</v>
      </c>
      <c r="I12" s="256">
        <v>1</v>
      </c>
      <c r="J12" s="206">
        <v>1</v>
      </c>
    </row>
    <row r="13" spans="1:10" ht="24.75" customHeight="1">
      <c r="A13" s="331" t="s">
        <v>558</v>
      </c>
      <c r="B13" s="414"/>
      <c r="C13" s="415">
        <v>0</v>
      </c>
      <c r="D13" s="193">
        <v>1001</v>
      </c>
      <c r="E13" s="193">
        <v>711</v>
      </c>
      <c r="F13" s="404">
        <f>SUM(G13:J13)</f>
        <v>811</v>
      </c>
      <c r="G13" s="193">
        <v>184</v>
      </c>
      <c r="H13" s="193">
        <v>174</v>
      </c>
      <c r="I13" s="193">
        <v>184</v>
      </c>
      <c r="J13" s="193">
        <v>269</v>
      </c>
    </row>
    <row r="14" spans="1:10" s="42" customFormat="1" ht="26.25" customHeight="1">
      <c r="A14" s="155" t="s">
        <v>258</v>
      </c>
      <c r="B14" s="172"/>
      <c r="C14" s="403"/>
      <c r="D14" s="403"/>
      <c r="E14" s="403"/>
      <c r="F14" s="403"/>
      <c r="G14" s="403"/>
      <c r="H14" s="403"/>
      <c r="I14" s="416"/>
      <c r="J14" s="416"/>
    </row>
    <row r="15" spans="1:10" s="42" customFormat="1" ht="27" customHeight="1">
      <c r="A15" s="208" t="s">
        <v>250</v>
      </c>
      <c r="B15" s="172">
        <v>3160</v>
      </c>
      <c r="C15" s="197">
        <f t="shared" ref="C15:J15" si="1">SUM(C16:C20)</f>
        <v>-265</v>
      </c>
      <c r="D15" s="197">
        <f t="shared" si="1"/>
        <v>-55</v>
      </c>
      <c r="E15" s="197">
        <f t="shared" si="1"/>
        <v>-323</v>
      </c>
      <c r="F15" s="197">
        <f t="shared" si="1"/>
        <v>-200</v>
      </c>
      <c r="G15" s="197">
        <f t="shared" si="1"/>
        <v>-50</v>
      </c>
      <c r="H15" s="197">
        <f t="shared" si="1"/>
        <v>-50</v>
      </c>
      <c r="I15" s="197">
        <f t="shared" si="1"/>
        <v>-50</v>
      </c>
      <c r="J15" s="197">
        <f t="shared" si="1"/>
        <v>-50</v>
      </c>
    </row>
    <row r="16" spans="1:10" s="42" customFormat="1" ht="27" customHeight="1">
      <c r="A16" s="331" t="s">
        <v>559</v>
      </c>
      <c r="B16" s="172"/>
      <c r="C16" s="196">
        <v>-10</v>
      </c>
      <c r="D16" s="196">
        <v>-18</v>
      </c>
      <c r="E16" s="196">
        <v>-18</v>
      </c>
      <c r="F16" s="196">
        <f>SUM(G16:J16)</f>
        <v>-20</v>
      </c>
      <c r="G16" s="196">
        <v>-5</v>
      </c>
      <c r="H16" s="196">
        <v>-5</v>
      </c>
      <c r="I16" s="196">
        <v>-5</v>
      </c>
      <c r="J16" s="196">
        <v>-5</v>
      </c>
    </row>
    <row r="17" spans="1:10" s="42" customFormat="1" ht="27" customHeight="1">
      <c r="A17" s="331" t="s">
        <v>560</v>
      </c>
      <c r="B17" s="172"/>
      <c r="C17" s="196">
        <v>-142</v>
      </c>
      <c r="D17" s="196"/>
      <c r="E17" s="196">
        <v>-152</v>
      </c>
      <c r="F17" s="197"/>
      <c r="G17" s="197"/>
      <c r="H17" s="197"/>
      <c r="I17" s="197"/>
      <c r="J17" s="197"/>
    </row>
    <row r="18" spans="1:10" s="42" customFormat="1" ht="27" customHeight="1">
      <c r="A18" s="331" t="s">
        <v>561</v>
      </c>
      <c r="B18" s="172"/>
      <c r="C18" s="196">
        <v>-26</v>
      </c>
      <c r="D18" s="196">
        <v>-37</v>
      </c>
      <c r="E18" s="196">
        <v>-36</v>
      </c>
      <c r="F18" s="196">
        <f>SUM(G18:J18)</f>
        <v>-40</v>
      </c>
      <c r="G18" s="196">
        <v>-10</v>
      </c>
      <c r="H18" s="196">
        <v>-10</v>
      </c>
      <c r="I18" s="196">
        <v>-10</v>
      </c>
      <c r="J18" s="196">
        <v>-10</v>
      </c>
    </row>
    <row r="19" spans="1:10" s="42" customFormat="1" ht="27.75" customHeight="1">
      <c r="A19" s="331" t="s">
        <v>562</v>
      </c>
      <c r="B19" s="417"/>
      <c r="C19" s="196">
        <v>-49</v>
      </c>
      <c r="D19" s="196"/>
      <c r="E19" s="196">
        <v>-116</v>
      </c>
      <c r="F19" s="196">
        <f>SUM(G19:J19)</f>
        <v>-140</v>
      </c>
      <c r="G19" s="196">
        <v>-35</v>
      </c>
      <c r="H19" s="196">
        <v>-35</v>
      </c>
      <c r="I19" s="196">
        <v>-35</v>
      </c>
      <c r="J19" s="196">
        <v>-35</v>
      </c>
    </row>
    <row r="20" spans="1:10" s="42" customFormat="1" ht="27" customHeight="1">
      <c r="A20" s="331" t="s">
        <v>563</v>
      </c>
      <c r="B20" s="417"/>
      <c r="C20" s="196">
        <v>-38</v>
      </c>
      <c r="D20" s="196"/>
      <c r="E20" s="196">
        <v>-1</v>
      </c>
      <c r="F20" s="196"/>
      <c r="G20" s="196"/>
      <c r="H20" s="196"/>
      <c r="I20" s="196"/>
      <c r="J20" s="196"/>
    </row>
    <row r="21" spans="1:10" s="42" customFormat="1" ht="30" customHeight="1">
      <c r="A21" s="143" t="s">
        <v>114</v>
      </c>
      <c r="B21" s="172"/>
      <c r="C21" s="403"/>
      <c r="D21" s="403"/>
      <c r="E21" s="403"/>
      <c r="F21" s="404"/>
      <c r="G21" s="403"/>
      <c r="H21" s="403"/>
      <c r="I21" s="403"/>
      <c r="J21" s="403"/>
    </row>
    <row r="22" spans="1:10" s="42" customFormat="1" ht="38.25" customHeight="1">
      <c r="A22" s="257" t="s">
        <v>265</v>
      </c>
      <c r="B22" s="172"/>
      <c r="C22" s="403"/>
      <c r="D22" s="403"/>
      <c r="E22" s="403"/>
      <c r="F22" s="404"/>
      <c r="G22" s="403"/>
      <c r="H22" s="403"/>
      <c r="I22" s="403"/>
      <c r="J22" s="403"/>
    </row>
    <row r="23" spans="1:10" s="42" customFormat="1" ht="45" customHeight="1">
      <c r="A23" s="258" t="s">
        <v>383</v>
      </c>
      <c r="B23" s="172"/>
      <c r="C23" s="403">
        <f>C24+C54+C84+C93+C101</f>
        <v>-9796</v>
      </c>
      <c r="D23" s="403">
        <f>D24+D54+D84+D93+D101</f>
        <v>-3605</v>
      </c>
      <c r="E23" s="403">
        <f>E24+E54+E84+E93+E101</f>
        <v>-4898</v>
      </c>
      <c r="F23" s="199">
        <f>SUM(G23:J23)</f>
        <v>-1700</v>
      </c>
      <c r="G23" s="199">
        <f>G24+G54+G84+G93+G101</f>
        <v>-50</v>
      </c>
      <c r="H23" s="199">
        <f>H24+H54+H84+H93+H101</f>
        <v>-50</v>
      </c>
      <c r="I23" s="199">
        <f>I24+I54+I84+I93+I101</f>
        <v>-1550</v>
      </c>
      <c r="J23" s="403">
        <f>J24+J54+J84+J93+J101</f>
        <v>-50</v>
      </c>
    </row>
    <row r="24" spans="1:10" s="42" customFormat="1" ht="45" customHeight="1">
      <c r="A24" s="158" t="s">
        <v>445</v>
      </c>
      <c r="B24" s="172">
        <v>3272</v>
      </c>
      <c r="C24" s="197">
        <f>SUM(C25:C53)</f>
        <v>-3451</v>
      </c>
      <c r="D24" s="197">
        <f>SUM(D25:D53)</f>
        <v>-3485</v>
      </c>
      <c r="E24" s="197">
        <f>SUM(E25:E53)</f>
        <v>-3388</v>
      </c>
      <c r="F24" s="197">
        <f t="shared" ref="F24:J24" si="2">SUM(F42:F43)</f>
        <v>-1500</v>
      </c>
      <c r="G24" s="197">
        <f t="shared" si="2"/>
        <v>0</v>
      </c>
      <c r="H24" s="197">
        <f t="shared" si="2"/>
        <v>0</v>
      </c>
      <c r="I24" s="197">
        <f t="shared" si="2"/>
        <v>-1500</v>
      </c>
      <c r="J24" s="197">
        <f t="shared" si="2"/>
        <v>0</v>
      </c>
    </row>
    <row r="25" spans="1:10" s="42" customFormat="1" ht="27" customHeight="1">
      <c r="A25" s="43" t="s">
        <v>564</v>
      </c>
      <c r="B25" s="172"/>
      <c r="C25" s="196">
        <v>-63</v>
      </c>
      <c r="D25" s="197">
        <v>0</v>
      </c>
      <c r="E25" s="196">
        <v>-71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</row>
    <row r="26" spans="1:10" s="42" customFormat="1" ht="29.25" customHeight="1">
      <c r="A26" s="43" t="s">
        <v>565</v>
      </c>
      <c r="B26" s="172"/>
      <c r="C26" s="198">
        <v>-6</v>
      </c>
      <c r="D26" s="197">
        <v>0</v>
      </c>
      <c r="E26" s="197">
        <v>0</v>
      </c>
      <c r="F26" s="197">
        <v>0</v>
      </c>
      <c r="G26" s="197">
        <v>0</v>
      </c>
      <c r="H26" s="197">
        <v>0</v>
      </c>
      <c r="I26" s="197">
        <v>0</v>
      </c>
      <c r="J26" s="197">
        <v>0</v>
      </c>
    </row>
    <row r="27" spans="1:10" s="42" customFormat="1" ht="29.25" customHeight="1">
      <c r="A27" s="43" t="s">
        <v>566</v>
      </c>
      <c r="B27" s="172"/>
      <c r="C27" s="198">
        <v>-26</v>
      </c>
      <c r="D27" s="197">
        <v>0</v>
      </c>
      <c r="E27" s="197">
        <v>0</v>
      </c>
      <c r="F27" s="197">
        <v>0</v>
      </c>
      <c r="G27" s="197">
        <v>0</v>
      </c>
      <c r="H27" s="197">
        <v>0</v>
      </c>
      <c r="I27" s="197">
        <v>0</v>
      </c>
      <c r="J27" s="197">
        <v>0</v>
      </c>
    </row>
    <row r="28" spans="1:10" s="42" customFormat="1" ht="30" customHeight="1">
      <c r="A28" s="43" t="s">
        <v>567</v>
      </c>
      <c r="B28" s="172"/>
      <c r="C28" s="198">
        <v>-8</v>
      </c>
      <c r="D28" s="197">
        <v>0</v>
      </c>
      <c r="E28" s="197">
        <v>0</v>
      </c>
      <c r="F28" s="197">
        <v>0</v>
      </c>
      <c r="G28" s="197">
        <v>0</v>
      </c>
      <c r="H28" s="197">
        <v>0</v>
      </c>
      <c r="I28" s="197">
        <v>0</v>
      </c>
      <c r="J28" s="197">
        <v>0</v>
      </c>
    </row>
    <row r="29" spans="1:10" s="42" customFormat="1" ht="29.25" customHeight="1">
      <c r="A29" s="43" t="s">
        <v>568</v>
      </c>
      <c r="B29" s="172"/>
      <c r="C29" s="198">
        <v>-100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</row>
    <row r="30" spans="1:10" s="42" customFormat="1" ht="29.25" customHeight="1">
      <c r="A30" s="43" t="s">
        <v>569</v>
      </c>
      <c r="B30" s="172"/>
      <c r="C30" s="198">
        <v>-311</v>
      </c>
      <c r="D30" s="197">
        <v>0</v>
      </c>
      <c r="E30" s="197">
        <v>0</v>
      </c>
      <c r="F30" s="197">
        <v>0</v>
      </c>
      <c r="G30" s="197">
        <v>0</v>
      </c>
      <c r="H30" s="197">
        <v>0</v>
      </c>
      <c r="I30" s="197">
        <v>0</v>
      </c>
      <c r="J30" s="197">
        <v>0</v>
      </c>
    </row>
    <row r="31" spans="1:10" s="42" customFormat="1" ht="27" customHeight="1">
      <c r="A31" s="43" t="s">
        <v>570</v>
      </c>
      <c r="B31" s="172"/>
      <c r="C31" s="198">
        <v>-49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</row>
    <row r="32" spans="1:10" s="42" customFormat="1" ht="29.25" customHeight="1">
      <c r="A32" s="43" t="s">
        <v>571</v>
      </c>
      <c r="B32" s="172"/>
      <c r="C32" s="404">
        <v>-10</v>
      </c>
      <c r="D32" s="197">
        <v>0</v>
      </c>
      <c r="E32" s="197">
        <v>0</v>
      </c>
      <c r="F32" s="197">
        <v>0</v>
      </c>
      <c r="G32" s="197">
        <v>0</v>
      </c>
      <c r="H32" s="197">
        <v>0</v>
      </c>
      <c r="I32" s="197">
        <v>0</v>
      </c>
      <c r="J32" s="197">
        <v>0</v>
      </c>
    </row>
    <row r="33" spans="1:10" s="42" customFormat="1" ht="27.75" customHeight="1">
      <c r="A33" s="43" t="s">
        <v>572</v>
      </c>
      <c r="B33" s="172"/>
      <c r="C33" s="404">
        <v>-75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197">
        <v>0</v>
      </c>
    </row>
    <row r="34" spans="1:10" s="42" customFormat="1" ht="27.75" customHeight="1">
      <c r="A34" s="43" t="s">
        <v>573</v>
      </c>
      <c r="B34" s="172"/>
      <c r="C34" s="404">
        <v>-867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197">
        <v>0</v>
      </c>
    </row>
    <row r="35" spans="1:10" s="42" customFormat="1" ht="27.75" customHeight="1">
      <c r="A35" s="43" t="s">
        <v>574</v>
      </c>
      <c r="B35" s="172"/>
      <c r="C35" s="404">
        <v>-348</v>
      </c>
      <c r="D35" s="197">
        <v>0</v>
      </c>
      <c r="E35" s="197">
        <v>0</v>
      </c>
      <c r="F35" s="197">
        <v>0</v>
      </c>
      <c r="G35" s="197">
        <v>0</v>
      </c>
      <c r="H35" s="197">
        <v>0</v>
      </c>
      <c r="I35" s="197">
        <v>0</v>
      </c>
      <c r="J35" s="197">
        <v>0</v>
      </c>
    </row>
    <row r="36" spans="1:10" s="42" customFormat="1" ht="27.75" customHeight="1">
      <c r="A36" s="43" t="s">
        <v>575</v>
      </c>
      <c r="B36" s="172"/>
      <c r="C36" s="404">
        <v>-49</v>
      </c>
      <c r="D36" s="197">
        <v>0</v>
      </c>
      <c r="E36" s="197">
        <v>0</v>
      </c>
      <c r="F36" s="197">
        <v>0</v>
      </c>
      <c r="G36" s="197">
        <v>0</v>
      </c>
      <c r="H36" s="197">
        <v>0</v>
      </c>
      <c r="I36" s="197">
        <v>0</v>
      </c>
      <c r="J36" s="197">
        <v>0</v>
      </c>
    </row>
    <row r="37" spans="1:10" s="42" customFormat="1" ht="29.25" customHeight="1">
      <c r="A37" s="43" t="s">
        <v>576</v>
      </c>
      <c r="B37" s="172"/>
      <c r="C37" s="404">
        <v>-137</v>
      </c>
      <c r="D37" s="197">
        <v>0</v>
      </c>
      <c r="E37" s="197">
        <v>0</v>
      </c>
      <c r="F37" s="197">
        <v>0</v>
      </c>
      <c r="G37" s="197">
        <v>0</v>
      </c>
      <c r="H37" s="197">
        <v>0</v>
      </c>
      <c r="I37" s="197">
        <v>0</v>
      </c>
      <c r="J37" s="197">
        <v>0</v>
      </c>
    </row>
    <row r="38" spans="1:10" s="42" customFormat="1" ht="43.5" customHeight="1">
      <c r="A38" s="43" t="s">
        <v>577</v>
      </c>
      <c r="B38" s="172"/>
      <c r="C38" s="404">
        <v>-1402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s="42" customFormat="1" ht="29.25" customHeight="1">
      <c r="A39" s="43" t="s">
        <v>613</v>
      </c>
      <c r="B39" s="172"/>
      <c r="C39" s="404">
        <v>0</v>
      </c>
      <c r="D39" s="404">
        <v>-150</v>
      </c>
      <c r="E39" s="197">
        <v>0</v>
      </c>
      <c r="F39" s="197">
        <v>0</v>
      </c>
      <c r="G39" s="197">
        <v>0</v>
      </c>
      <c r="H39" s="197">
        <v>0</v>
      </c>
      <c r="I39" s="197"/>
      <c r="J39" s="197">
        <v>0</v>
      </c>
    </row>
    <row r="40" spans="1:10" s="42" customFormat="1" ht="29.25" customHeight="1">
      <c r="A40" s="43" t="s">
        <v>614</v>
      </c>
      <c r="B40" s="172"/>
      <c r="C40" s="404">
        <v>0</v>
      </c>
      <c r="D40" s="404">
        <v>-20</v>
      </c>
      <c r="E40" s="197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</row>
    <row r="41" spans="1:10" s="42" customFormat="1" ht="29.25" customHeight="1">
      <c r="A41" s="43" t="s">
        <v>615</v>
      </c>
      <c r="B41" s="172"/>
      <c r="C41" s="404">
        <v>0</v>
      </c>
      <c r="D41" s="404">
        <v>-25</v>
      </c>
      <c r="E41" s="197">
        <v>0</v>
      </c>
      <c r="F41" s="197">
        <v>0</v>
      </c>
      <c r="G41" s="197">
        <v>0</v>
      </c>
      <c r="H41" s="197">
        <v>0</v>
      </c>
      <c r="I41" s="197">
        <v>0</v>
      </c>
      <c r="J41" s="197">
        <v>0</v>
      </c>
    </row>
    <row r="42" spans="1:10" s="42" customFormat="1" ht="36.75" customHeight="1">
      <c r="A42" s="43" t="s">
        <v>616</v>
      </c>
      <c r="B42" s="321"/>
      <c r="C42" s="196">
        <v>0</v>
      </c>
      <c r="D42" s="404">
        <v>-500</v>
      </c>
      <c r="E42" s="196">
        <v>-500</v>
      </c>
      <c r="F42" s="196">
        <f t="shared" ref="F42:F105" si="3">SUM(G42:J42)</f>
        <v>0</v>
      </c>
      <c r="G42" s="404">
        <v>0</v>
      </c>
      <c r="H42" s="198">
        <v>0</v>
      </c>
      <c r="I42" s="418">
        <v>0</v>
      </c>
      <c r="J42" s="418">
        <v>0</v>
      </c>
    </row>
    <row r="43" spans="1:10" s="42" customFormat="1" ht="27" customHeight="1">
      <c r="A43" s="43" t="s">
        <v>617</v>
      </c>
      <c r="B43" s="321"/>
      <c r="C43" s="196">
        <v>0</v>
      </c>
      <c r="D43" s="404">
        <v>-500</v>
      </c>
      <c r="E43" s="196">
        <v>0</v>
      </c>
      <c r="F43" s="196">
        <f t="shared" si="3"/>
        <v>-1500</v>
      </c>
      <c r="G43" s="404">
        <v>0</v>
      </c>
      <c r="H43" s="404">
        <v>0</v>
      </c>
      <c r="I43" s="196">
        <v>-1500</v>
      </c>
      <c r="J43" s="404">
        <v>0</v>
      </c>
    </row>
    <row r="44" spans="1:10" s="42" customFormat="1" ht="27" customHeight="1">
      <c r="A44" s="43" t="s">
        <v>639</v>
      </c>
      <c r="B44" s="419"/>
      <c r="C44" s="420">
        <v>0</v>
      </c>
      <c r="D44" s="392">
        <v>0</v>
      </c>
      <c r="E44" s="198">
        <v>-22</v>
      </c>
      <c r="F44" s="420">
        <v>0</v>
      </c>
      <c r="G44" s="392">
        <v>0</v>
      </c>
      <c r="H44" s="392">
        <v>0</v>
      </c>
      <c r="I44" s="421">
        <v>0</v>
      </c>
      <c r="J44" s="392">
        <v>0</v>
      </c>
    </row>
    <row r="45" spans="1:10" s="42" customFormat="1" ht="27" customHeight="1">
      <c r="A45" s="43" t="s">
        <v>640</v>
      </c>
      <c r="B45" s="419"/>
      <c r="C45" s="420">
        <v>0</v>
      </c>
      <c r="D45" s="392">
        <v>0</v>
      </c>
      <c r="E45" s="198">
        <v>-27</v>
      </c>
      <c r="F45" s="420">
        <v>0</v>
      </c>
      <c r="G45" s="392">
        <v>0</v>
      </c>
      <c r="H45" s="392">
        <v>0</v>
      </c>
      <c r="I45" s="421">
        <v>0</v>
      </c>
      <c r="J45" s="392">
        <v>0</v>
      </c>
    </row>
    <row r="46" spans="1:10" s="42" customFormat="1" ht="27" customHeight="1">
      <c r="A46" s="43" t="s">
        <v>641</v>
      </c>
      <c r="B46" s="419"/>
      <c r="C46" s="420">
        <v>0</v>
      </c>
      <c r="D46" s="392">
        <v>0</v>
      </c>
      <c r="E46" s="198">
        <v>-30</v>
      </c>
      <c r="F46" s="420">
        <v>0</v>
      </c>
      <c r="G46" s="392">
        <v>0</v>
      </c>
      <c r="H46" s="392">
        <v>0</v>
      </c>
      <c r="I46" s="421">
        <v>0</v>
      </c>
      <c r="J46" s="392">
        <v>0</v>
      </c>
    </row>
    <row r="47" spans="1:10" s="42" customFormat="1" ht="27" customHeight="1">
      <c r="A47" s="43" t="s">
        <v>642</v>
      </c>
      <c r="B47" s="419"/>
      <c r="C47" s="420">
        <v>0</v>
      </c>
      <c r="D47" s="392">
        <v>0</v>
      </c>
      <c r="E47" s="198">
        <v>-195</v>
      </c>
      <c r="F47" s="420">
        <v>0</v>
      </c>
      <c r="G47" s="392">
        <v>0</v>
      </c>
      <c r="H47" s="392">
        <v>0</v>
      </c>
      <c r="I47" s="421">
        <v>0</v>
      </c>
      <c r="J47" s="392">
        <v>0</v>
      </c>
    </row>
    <row r="48" spans="1:10" s="42" customFormat="1" ht="27" customHeight="1">
      <c r="A48" s="43" t="s">
        <v>643</v>
      </c>
      <c r="B48" s="419"/>
      <c r="C48" s="420">
        <v>0</v>
      </c>
      <c r="D48" s="392">
        <v>0</v>
      </c>
      <c r="E48" s="198">
        <v>-110</v>
      </c>
      <c r="F48" s="420">
        <v>0</v>
      </c>
      <c r="G48" s="392">
        <v>0</v>
      </c>
      <c r="H48" s="392">
        <v>0</v>
      </c>
      <c r="I48" s="421">
        <v>0</v>
      </c>
      <c r="J48" s="392">
        <v>0</v>
      </c>
    </row>
    <row r="49" spans="1:10" s="42" customFormat="1" ht="27" customHeight="1">
      <c r="A49" s="43" t="s">
        <v>644</v>
      </c>
      <c r="B49" s="419"/>
      <c r="C49" s="420">
        <v>0</v>
      </c>
      <c r="D49" s="392">
        <v>0</v>
      </c>
      <c r="E49" s="198">
        <v>-24</v>
      </c>
      <c r="F49" s="420">
        <v>0</v>
      </c>
      <c r="G49" s="392">
        <v>0</v>
      </c>
      <c r="H49" s="392">
        <v>0</v>
      </c>
      <c r="I49" s="421">
        <v>0</v>
      </c>
      <c r="J49" s="392">
        <v>0</v>
      </c>
    </row>
    <row r="50" spans="1:10" s="42" customFormat="1" ht="27" customHeight="1">
      <c r="A50" s="43" t="s">
        <v>645</v>
      </c>
      <c r="B50" s="419"/>
      <c r="C50" s="420">
        <v>0</v>
      </c>
      <c r="D50" s="392">
        <v>0</v>
      </c>
      <c r="E50" s="198">
        <v>-31</v>
      </c>
      <c r="F50" s="420">
        <v>0</v>
      </c>
      <c r="G50" s="392">
        <v>0</v>
      </c>
      <c r="H50" s="392">
        <v>0</v>
      </c>
      <c r="I50" s="421">
        <v>0</v>
      </c>
      <c r="J50" s="392">
        <v>0</v>
      </c>
    </row>
    <row r="51" spans="1:10" s="42" customFormat="1" ht="27" customHeight="1">
      <c r="A51" s="43" t="s">
        <v>646</v>
      </c>
      <c r="B51" s="419"/>
      <c r="C51" s="420">
        <v>0</v>
      </c>
      <c r="D51" s="392">
        <v>0</v>
      </c>
      <c r="E51" s="198">
        <v>-88</v>
      </c>
      <c r="F51" s="420">
        <v>0</v>
      </c>
      <c r="G51" s="392">
        <v>0</v>
      </c>
      <c r="H51" s="392">
        <v>0</v>
      </c>
      <c r="I51" s="421">
        <v>0</v>
      </c>
      <c r="J51" s="392">
        <v>0</v>
      </c>
    </row>
    <row r="52" spans="1:10" s="42" customFormat="1" ht="28.5" customHeight="1">
      <c r="A52" s="43" t="s">
        <v>647</v>
      </c>
      <c r="B52" s="419"/>
      <c r="C52" s="420">
        <v>0</v>
      </c>
      <c r="D52" s="445">
        <v>-1595</v>
      </c>
      <c r="E52" s="445">
        <v>-1595</v>
      </c>
      <c r="F52" s="420">
        <v>0</v>
      </c>
      <c r="G52" s="392">
        <v>0</v>
      </c>
      <c r="H52" s="392">
        <v>0</v>
      </c>
      <c r="I52" s="421">
        <v>0</v>
      </c>
      <c r="J52" s="392">
        <v>0</v>
      </c>
    </row>
    <row r="53" spans="1:10" s="42" customFormat="1" ht="27" customHeight="1">
      <c r="A53" s="43" t="s">
        <v>648</v>
      </c>
      <c r="B53" s="419"/>
      <c r="C53" s="420">
        <v>0</v>
      </c>
      <c r="D53" s="445">
        <v>-695</v>
      </c>
      <c r="E53" s="445">
        <v>-695</v>
      </c>
      <c r="F53" s="420">
        <v>0</v>
      </c>
      <c r="G53" s="392">
        <v>0</v>
      </c>
      <c r="H53" s="392">
        <v>0</v>
      </c>
      <c r="I53" s="421">
        <v>0</v>
      </c>
      <c r="J53" s="392">
        <v>0</v>
      </c>
    </row>
    <row r="54" spans="1:10" s="42" customFormat="1" ht="43.5" customHeight="1">
      <c r="A54" s="158" t="s">
        <v>27</v>
      </c>
      <c r="B54" s="172">
        <v>3273</v>
      </c>
      <c r="C54" s="197">
        <f t="shared" ref="C54:J54" si="4">SUM(C55:C83)</f>
        <v>-818</v>
      </c>
      <c r="D54" s="197">
        <f t="shared" si="4"/>
        <v>-120</v>
      </c>
      <c r="E54" s="197">
        <f t="shared" si="4"/>
        <v>-1010</v>
      </c>
      <c r="F54" s="197">
        <f t="shared" si="4"/>
        <v>-200</v>
      </c>
      <c r="G54" s="197">
        <f t="shared" si="4"/>
        <v>-50</v>
      </c>
      <c r="H54" s="197">
        <f t="shared" si="4"/>
        <v>-50</v>
      </c>
      <c r="I54" s="197">
        <f t="shared" si="4"/>
        <v>-50</v>
      </c>
      <c r="J54" s="197">
        <f t="shared" si="4"/>
        <v>-50</v>
      </c>
    </row>
    <row r="55" spans="1:10" s="42" customFormat="1" ht="27.75" customHeight="1">
      <c r="A55" s="331" t="s">
        <v>578</v>
      </c>
      <c r="B55" s="172"/>
      <c r="C55" s="404">
        <v>-401</v>
      </c>
      <c r="D55" s="404">
        <v>-120</v>
      </c>
      <c r="E55" s="404">
        <v>-430</v>
      </c>
      <c r="F55" s="404">
        <f>SUM(G55:J55)</f>
        <v>-200</v>
      </c>
      <c r="G55" s="404">
        <v>-50</v>
      </c>
      <c r="H55" s="404">
        <v>-50</v>
      </c>
      <c r="I55" s="404">
        <v>-50</v>
      </c>
      <c r="J55" s="404">
        <v>-50</v>
      </c>
    </row>
    <row r="56" spans="1:10" s="42" customFormat="1" ht="27.75" customHeight="1">
      <c r="A56" s="331" t="s">
        <v>579</v>
      </c>
      <c r="B56" s="172"/>
      <c r="C56" s="404">
        <v>-35</v>
      </c>
      <c r="D56" s="197">
        <v>0</v>
      </c>
      <c r="E56" s="197">
        <v>0</v>
      </c>
      <c r="F56" s="197">
        <v>0</v>
      </c>
      <c r="G56" s="197">
        <v>0</v>
      </c>
      <c r="H56" s="197">
        <v>0</v>
      </c>
      <c r="I56" s="197">
        <v>0</v>
      </c>
      <c r="J56" s="197">
        <v>0</v>
      </c>
    </row>
    <row r="57" spans="1:10" s="42" customFormat="1" ht="27.75" customHeight="1">
      <c r="A57" s="331" t="s">
        <v>580</v>
      </c>
      <c r="B57" s="172"/>
      <c r="C57" s="404">
        <v>-36</v>
      </c>
      <c r="D57" s="197">
        <v>0</v>
      </c>
      <c r="E57" s="404">
        <v>-4</v>
      </c>
      <c r="F57" s="197">
        <v>0</v>
      </c>
      <c r="G57" s="197">
        <v>0</v>
      </c>
      <c r="H57" s="197">
        <v>0</v>
      </c>
      <c r="I57" s="197">
        <v>0</v>
      </c>
      <c r="J57" s="197">
        <v>0</v>
      </c>
    </row>
    <row r="58" spans="1:10" s="42" customFormat="1" ht="27.75" customHeight="1">
      <c r="A58" s="331" t="s">
        <v>581</v>
      </c>
      <c r="B58" s="172"/>
      <c r="C58" s="404">
        <v>-18</v>
      </c>
      <c r="D58" s="197">
        <v>0</v>
      </c>
      <c r="E58" s="197">
        <v>0</v>
      </c>
      <c r="F58" s="197">
        <v>0</v>
      </c>
      <c r="G58" s="197">
        <v>0</v>
      </c>
      <c r="H58" s="197">
        <v>0</v>
      </c>
      <c r="I58" s="197">
        <v>0</v>
      </c>
      <c r="J58" s="197">
        <v>0</v>
      </c>
    </row>
    <row r="59" spans="1:10" s="42" customFormat="1" ht="27.75" customHeight="1">
      <c r="A59" s="331" t="s">
        <v>582</v>
      </c>
      <c r="B59" s="172"/>
      <c r="C59" s="404">
        <v>-18</v>
      </c>
      <c r="D59" s="197">
        <v>0</v>
      </c>
      <c r="E59" s="197">
        <v>0</v>
      </c>
      <c r="F59" s="197">
        <v>0</v>
      </c>
      <c r="G59" s="197">
        <v>0</v>
      </c>
      <c r="H59" s="197">
        <v>0</v>
      </c>
      <c r="I59" s="197">
        <v>0</v>
      </c>
      <c r="J59" s="197">
        <v>0</v>
      </c>
    </row>
    <row r="60" spans="1:10" s="42" customFormat="1" ht="27.75" customHeight="1">
      <c r="A60" s="331" t="s">
        <v>583</v>
      </c>
      <c r="B60" s="172"/>
      <c r="C60" s="404">
        <v>-17</v>
      </c>
      <c r="D60" s="197">
        <v>0</v>
      </c>
      <c r="E60" s="404">
        <v>-6</v>
      </c>
      <c r="F60" s="197">
        <v>0</v>
      </c>
      <c r="G60" s="197">
        <v>0</v>
      </c>
      <c r="H60" s="197">
        <v>0</v>
      </c>
      <c r="I60" s="197">
        <v>0</v>
      </c>
      <c r="J60" s="197">
        <v>0</v>
      </c>
    </row>
    <row r="61" spans="1:10" s="42" customFormat="1" ht="27.75" customHeight="1">
      <c r="A61" s="331" t="s">
        <v>584</v>
      </c>
      <c r="B61" s="172"/>
      <c r="C61" s="404">
        <v>-6</v>
      </c>
      <c r="D61" s="197">
        <v>0</v>
      </c>
      <c r="E61" s="197">
        <v>0</v>
      </c>
      <c r="F61" s="197">
        <v>0</v>
      </c>
      <c r="G61" s="197">
        <v>0</v>
      </c>
      <c r="H61" s="197">
        <v>0</v>
      </c>
      <c r="I61" s="197">
        <v>0</v>
      </c>
      <c r="J61" s="197">
        <v>0</v>
      </c>
    </row>
    <row r="62" spans="1:10" s="42" customFormat="1" ht="22.5" customHeight="1">
      <c r="A62" s="331" t="s">
        <v>585</v>
      </c>
      <c r="B62" s="172"/>
      <c r="C62" s="202">
        <v>-9</v>
      </c>
      <c r="D62" s="197">
        <v>0</v>
      </c>
      <c r="E62" s="197">
        <v>0</v>
      </c>
      <c r="F62" s="197">
        <v>0</v>
      </c>
      <c r="G62" s="197">
        <v>0</v>
      </c>
      <c r="H62" s="197">
        <v>0</v>
      </c>
      <c r="I62" s="197">
        <v>0</v>
      </c>
      <c r="J62" s="197">
        <v>0</v>
      </c>
    </row>
    <row r="63" spans="1:10" s="42" customFormat="1" ht="27.75" customHeight="1">
      <c r="A63" s="331" t="s">
        <v>586</v>
      </c>
      <c r="B63" s="172"/>
      <c r="C63" s="202">
        <v>-45</v>
      </c>
      <c r="D63" s="197">
        <v>0</v>
      </c>
      <c r="E63" s="197">
        <v>0</v>
      </c>
      <c r="F63" s="197">
        <v>0</v>
      </c>
      <c r="G63" s="197">
        <v>0</v>
      </c>
      <c r="H63" s="197">
        <v>0</v>
      </c>
      <c r="I63" s="197">
        <v>0</v>
      </c>
      <c r="J63" s="197">
        <v>0</v>
      </c>
    </row>
    <row r="64" spans="1:10" s="42" customFormat="1" ht="27.75" customHeight="1">
      <c r="A64" s="331" t="s">
        <v>587</v>
      </c>
      <c r="B64" s="172"/>
      <c r="C64" s="202">
        <v>-7</v>
      </c>
      <c r="D64" s="197">
        <v>0</v>
      </c>
      <c r="E64" s="197">
        <v>0</v>
      </c>
      <c r="F64" s="197">
        <v>0</v>
      </c>
      <c r="G64" s="197">
        <v>0</v>
      </c>
      <c r="H64" s="197">
        <v>0</v>
      </c>
      <c r="I64" s="197">
        <v>0</v>
      </c>
      <c r="J64" s="197">
        <v>0</v>
      </c>
    </row>
    <row r="65" spans="1:10" s="42" customFormat="1" ht="27.75" customHeight="1">
      <c r="A65" s="331" t="s">
        <v>588</v>
      </c>
      <c r="B65" s="172"/>
      <c r="C65" s="202">
        <v>-4</v>
      </c>
      <c r="D65" s="197">
        <v>0</v>
      </c>
      <c r="E65" s="197">
        <v>0</v>
      </c>
      <c r="F65" s="197">
        <v>0</v>
      </c>
      <c r="G65" s="197">
        <v>0</v>
      </c>
      <c r="H65" s="197">
        <v>0</v>
      </c>
      <c r="I65" s="197">
        <v>0</v>
      </c>
      <c r="J65" s="197">
        <v>0</v>
      </c>
    </row>
    <row r="66" spans="1:10" s="42" customFormat="1" ht="27.75" customHeight="1">
      <c r="A66" s="331" t="s">
        <v>589</v>
      </c>
      <c r="B66" s="172"/>
      <c r="C66" s="202">
        <v>-5</v>
      </c>
      <c r="D66" s="197">
        <v>0</v>
      </c>
      <c r="E66" s="197">
        <v>0</v>
      </c>
      <c r="F66" s="197">
        <v>0</v>
      </c>
      <c r="G66" s="197">
        <v>0</v>
      </c>
      <c r="H66" s="197">
        <v>0</v>
      </c>
      <c r="I66" s="197">
        <v>0</v>
      </c>
      <c r="J66" s="197">
        <v>0</v>
      </c>
    </row>
    <row r="67" spans="1:10" s="42" customFormat="1" ht="27.75" customHeight="1">
      <c r="A67" s="331" t="s">
        <v>590</v>
      </c>
      <c r="B67" s="172"/>
      <c r="C67" s="202">
        <v>-13</v>
      </c>
      <c r="D67" s="197">
        <v>0</v>
      </c>
      <c r="E67" s="197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</row>
    <row r="68" spans="1:10" s="42" customFormat="1" ht="25.5" customHeight="1">
      <c r="A68" s="331" t="s">
        <v>591</v>
      </c>
      <c r="B68" s="172"/>
      <c r="C68" s="202">
        <v>-17</v>
      </c>
      <c r="D68" s="197">
        <v>0</v>
      </c>
      <c r="E68" s="197">
        <v>0</v>
      </c>
      <c r="F68" s="197">
        <v>0</v>
      </c>
      <c r="G68" s="197">
        <v>0</v>
      </c>
      <c r="H68" s="197">
        <v>0</v>
      </c>
      <c r="I68" s="197">
        <v>0</v>
      </c>
      <c r="J68" s="197">
        <v>0</v>
      </c>
    </row>
    <row r="69" spans="1:10" s="42" customFormat="1" ht="25.5" customHeight="1">
      <c r="A69" s="331" t="s">
        <v>592</v>
      </c>
      <c r="B69" s="172"/>
      <c r="C69" s="202">
        <v>-72</v>
      </c>
      <c r="D69" s="197">
        <v>0</v>
      </c>
      <c r="E69" s="197">
        <v>0</v>
      </c>
      <c r="F69" s="197">
        <v>0</v>
      </c>
      <c r="G69" s="197">
        <v>0</v>
      </c>
      <c r="H69" s="197">
        <v>0</v>
      </c>
      <c r="I69" s="197">
        <v>0</v>
      </c>
      <c r="J69" s="197">
        <v>0</v>
      </c>
    </row>
    <row r="70" spans="1:10" s="42" customFormat="1" ht="25.5" customHeight="1">
      <c r="A70" s="331" t="s">
        <v>593</v>
      </c>
      <c r="B70" s="172"/>
      <c r="C70" s="198">
        <v>-53</v>
      </c>
      <c r="D70" s="197">
        <v>0</v>
      </c>
      <c r="E70" s="197">
        <v>0</v>
      </c>
      <c r="F70" s="197">
        <v>0</v>
      </c>
      <c r="G70" s="197">
        <v>0</v>
      </c>
      <c r="H70" s="197">
        <v>0</v>
      </c>
      <c r="I70" s="197">
        <v>0</v>
      </c>
      <c r="J70" s="197">
        <v>0</v>
      </c>
    </row>
    <row r="71" spans="1:10" s="42" customFormat="1" ht="25.5" customHeight="1">
      <c r="A71" s="331" t="s">
        <v>594</v>
      </c>
      <c r="B71" s="172"/>
      <c r="C71" s="198">
        <v>-9</v>
      </c>
      <c r="D71" s="197">
        <v>0</v>
      </c>
      <c r="E71" s="197">
        <v>0</v>
      </c>
      <c r="F71" s="197">
        <v>0</v>
      </c>
      <c r="G71" s="197">
        <v>0</v>
      </c>
      <c r="H71" s="197">
        <v>0</v>
      </c>
      <c r="I71" s="197">
        <v>0</v>
      </c>
      <c r="J71" s="197">
        <v>0</v>
      </c>
    </row>
    <row r="72" spans="1:10" s="42" customFormat="1" ht="29.25" customHeight="1">
      <c r="A72" s="331" t="s">
        <v>595</v>
      </c>
      <c r="B72" s="172"/>
      <c r="C72" s="198">
        <v>-53</v>
      </c>
      <c r="D72" s="197">
        <v>0</v>
      </c>
      <c r="E72" s="197">
        <v>0</v>
      </c>
      <c r="F72" s="197">
        <v>0</v>
      </c>
      <c r="G72" s="197">
        <v>0</v>
      </c>
      <c r="H72" s="197">
        <v>0</v>
      </c>
      <c r="I72" s="197">
        <v>0</v>
      </c>
      <c r="J72" s="197">
        <v>0</v>
      </c>
    </row>
    <row r="73" spans="1:10" s="42" customFormat="1" ht="29.25" customHeight="1">
      <c r="A73" s="217" t="s">
        <v>651</v>
      </c>
      <c r="B73" s="422"/>
      <c r="C73" s="423">
        <v>0</v>
      </c>
      <c r="D73" s="393">
        <v>0</v>
      </c>
      <c r="E73" s="198">
        <v>-10</v>
      </c>
      <c r="F73" s="393">
        <v>0</v>
      </c>
      <c r="G73" s="393">
        <v>0</v>
      </c>
      <c r="H73" s="393">
        <v>0</v>
      </c>
      <c r="I73" s="393">
        <v>0</v>
      </c>
      <c r="J73" s="393">
        <v>0</v>
      </c>
    </row>
    <row r="74" spans="1:10" s="42" customFormat="1" ht="29.25" customHeight="1">
      <c r="A74" s="378" t="s">
        <v>652</v>
      </c>
      <c r="B74" s="422"/>
      <c r="C74" s="423">
        <v>0</v>
      </c>
      <c r="D74" s="393">
        <v>0</v>
      </c>
      <c r="E74" s="424">
        <v>-35</v>
      </c>
      <c r="F74" s="393">
        <v>0</v>
      </c>
      <c r="G74" s="393">
        <v>0</v>
      </c>
      <c r="H74" s="393">
        <v>0</v>
      </c>
      <c r="I74" s="393">
        <v>0</v>
      </c>
      <c r="J74" s="393">
        <v>0</v>
      </c>
    </row>
    <row r="75" spans="1:10" s="42" customFormat="1" ht="29.25" customHeight="1">
      <c r="A75" s="378" t="s">
        <v>653</v>
      </c>
      <c r="B75" s="422"/>
      <c r="C75" s="423">
        <v>0</v>
      </c>
      <c r="D75" s="393">
        <v>0</v>
      </c>
      <c r="E75" s="424">
        <v>-13</v>
      </c>
      <c r="F75" s="393">
        <v>0</v>
      </c>
      <c r="G75" s="393">
        <v>0</v>
      </c>
      <c r="H75" s="393">
        <v>0</v>
      </c>
      <c r="I75" s="393">
        <v>0</v>
      </c>
      <c r="J75" s="393">
        <v>0</v>
      </c>
    </row>
    <row r="76" spans="1:10" s="42" customFormat="1" ht="29.25" customHeight="1">
      <c r="A76" s="378" t="s">
        <v>654</v>
      </c>
      <c r="B76" s="422"/>
      <c r="C76" s="423">
        <v>0</v>
      </c>
      <c r="D76" s="393">
        <v>0</v>
      </c>
      <c r="E76" s="424">
        <v>-35</v>
      </c>
      <c r="F76" s="393">
        <v>0</v>
      </c>
      <c r="G76" s="393">
        <v>0</v>
      </c>
      <c r="H76" s="393">
        <v>0</v>
      </c>
      <c r="I76" s="393">
        <v>0</v>
      </c>
      <c r="J76" s="393">
        <v>0</v>
      </c>
    </row>
    <row r="77" spans="1:10" s="42" customFormat="1" ht="29.25" customHeight="1">
      <c r="A77" s="378" t="s">
        <v>655</v>
      </c>
      <c r="B77" s="422"/>
      <c r="C77" s="423">
        <v>0</v>
      </c>
      <c r="D77" s="393">
        <v>0</v>
      </c>
      <c r="E77" s="424">
        <v>-8</v>
      </c>
      <c r="F77" s="393">
        <v>0</v>
      </c>
      <c r="G77" s="393">
        <v>0</v>
      </c>
      <c r="H77" s="393">
        <v>0</v>
      </c>
      <c r="I77" s="393">
        <v>0</v>
      </c>
      <c r="J77" s="393">
        <v>0</v>
      </c>
    </row>
    <row r="78" spans="1:10" s="42" customFormat="1" ht="29.25" customHeight="1">
      <c r="A78" s="379" t="s">
        <v>656</v>
      </c>
      <c r="B78" s="422"/>
      <c r="C78" s="423">
        <v>0</v>
      </c>
      <c r="D78" s="393">
        <v>0</v>
      </c>
      <c r="E78" s="424">
        <v>-9</v>
      </c>
      <c r="F78" s="393">
        <v>0</v>
      </c>
      <c r="G78" s="393">
        <v>0</v>
      </c>
      <c r="H78" s="393">
        <v>0</v>
      </c>
      <c r="I78" s="393">
        <v>0</v>
      </c>
      <c r="J78" s="393">
        <v>0</v>
      </c>
    </row>
    <row r="79" spans="1:10" s="42" customFormat="1" ht="29.25" customHeight="1">
      <c r="A79" s="379" t="s">
        <v>657</v>
      </c>
      <c r="B79" s="422"/>
      <c r="C79" s="423">
        <v>0</v>
      </c>
      <c r="D79" s="393">
        <v>0</v>
      </c>
      <c r="E79" s="425">
        <v>-30</v>
      </c>
      <c r="F79" s="393">
        <v>0</v>
      </c>
      <c r="G79" s="393">
        <v>0</v>
      </c>
      <c r="H79" s="393">
        <v>0</v>
      </c>
      <c r="I79" s="393">
        <v>0</v>
      </c>
      <c r="J79" s="393">
        <v>0</v>
      </c>
    </row>
    <row r="80" spans="1:10" s="42" customFormat="1" ht="29.25" customHeight="1">
      <c r="A80" s="379" t="s">
        <v>658</v>
      </c>
      <c r="B80" s="422"/>
      <c r="C80" s="423">
        <v>0</v>
      </c>
      <c r="D80" s="393">
        <v>0</v>
      </c>
      <c r="E80" s="425">
        <v>-102</v>
      </c>
      <c r="F80" s="393">
        <v>0</v>
      </c>
      <c r="G80" s="393">
        <v>0</v>
      </c>
      <c r="H80" s="393">
        <v>0</v>
      </c>
      <c r="I80" s="393">
        <v>0</v>
      </c>
      <c r="J80" s="393">
        <v>0</v>
      </c>
    </row>
    <row r="81" spans="1:10" s="42" customFormat="1" ht="29.25" customHeight="1">
      <c r="A81" s="380" t="s">
        <v>659</v>
      </c>
      <c r="B81" s="172"/>
      <c r="C81" s="423">
        <v>0</v>
      </c>
      <c r="D81" s="393">
        <v>0</v>
      </c>
      <c r="E81" s="425">
        <v>-101</v>
      </c>
      <c r="F81" s="393">
        <v>0</v>
      </c>
      <c r="G81" s="393">
        <v>0</v>
      </c>
      <c r="H81" s="393">
        <v>0</v>
      </c>
      <c r="I81" s="393">
        <v>0</v>
      </c>
      <c r="J81" s="393">
        <v>0</v>
      </c>
    </row>
    <row r="82" spans="1:10" s="42" customFormat="1" ht="27.75" customHeight="1">
      <c r="A82" s="378" t="s">
        <v>660</v>
      </c>
      <c r="B82" s="417"/>
      <c r="C82" s="423">
        <v>0</v>
      </c>
      <c r="D82" s="393">
        <v>0</v>
      </c>
      <c r="E82" s="424">
        <v>-218</v>
      </c>
      <c r="F82" s="393">
        <v>0</v>
      </c>
      <c r="G82" s="393">
        <v>0</v>
      </c>
      <c r="H82" s="393">
        <v>0</v>
      </c>
      <c r="I82" s="393">
        <v>0</v>
      </c>
      <c r="J82" s="393">
        <v>0</v>
      </c>
    </row>
    <row r="83" spans="1:10" s="42" customFormat="1" ht="27.75" customHeight="1">
      <c r="A83" s="378" t="s">
        <v>661</v>
      </c>
      <c r="B83" s="417"/>
      <c r="C83" s="423">
        <v>0</v>
      </c>
      <c r="D83" s="393">
        <v>0</v>
      </c>
      <c r="E83" s="424">
        <v>-9</v>
      </c>
      <c r="F83" s="196">
        <f t="shared" ref="F83" si="5">SUM(G83:J83)</f>
        <v>0</v>
      </c>
      <c r="G83" s="196">
        <v>0</v>
      </c>
      <c r="H83" s="196">
        <v>0</v>
      </c>
      <c r="I83" s="196">
        <v>0</v>
      </c>
      <c r="J83" s="196">
        <v>0</v>
      </c>
    </row>
    <row r="84" spans="1:10" s="42" customFormat="1" ht="38.25" customHeight="1">
      <c r="A84" s="158" t="s">
        <v>415</v>
      </c>
      <c r="B84" s="172">
        <v>3274</v>
      </c>
      <c r="C84" s="197">
        <f>SUM(C85:C88)</f>
        <v>-813</v>
      </c>
      <c r="D84" s="197">
        <f>SUM(D88:D88)</f>
        <v>0</v>
      </c>
      <c r="E84" s="197">
        <f>SUM(E85:E92)</f>
        <v>-286</v>
      </c>
      <c r="F84" s="197">
        <f>SUM(G84:J84)</f>
        <v>0</v>
      </c>
      <c r="G84" s="197">
        <f>SUM(G88:G88)</f>
        <v>0</v>
      </c>
      <c r="H84" s="197">
        <f>SUM(H88:H88)</f>
        <v>0</v>
      </c>
      <c r="I84" s="197">
        <f>SUM(I88:I88)</f>
        <v>0</v>
      </c>
      <c r="J84" s="197">
        <f>SUM(J88:J88)</f>
        <v>0</v>
      </c>
    </row>
    <row r="85" spans="1:10" s="42" customFormat="1" ht="30.75" customHeight="1">
      <c r="A85" s="331" t="s">
        <v>596</v>
      </c>
      <c r="B85" s="172"/>
      <c r="C85" s="196">
        <v>-417</v>
      </c>
      <c r="D85" s="197">
        <v>0</v>
      </c>
      <c r="E85" s="197">
        <v>0</v>
      </c>
      <c r="F85" s="197">
        <v>0</v>
      </c>
      <c r="G85" s="197">
        <v>0</v>
      </c>
      <c r="H85" s="197">
        <v>0</v>
      </c>
      <c r="I85" s="197">
        <v>0</v>
      </c>
      <c r="J85" s="197">
        <v>0</v>
      </c>
    </row>
    <row r="86" spans="1:10" s="42" customFormat="1" ht="30.75" customHeight="1">
      <c r="A86" s="331" t="s">
        <v>597</v>
      </c>
      <c r="B86" s="172"/>
      <c r="C86" s="196">
        <v>-4</v>
      </c>
      <c r="D86" s="197">
        <v>0</v>
      </c>
      <c r="E86" s="197">
        <v>0</v>
      </c>
      <c r="F86" s="197">
        <v>0</v>
      </c>
      <c r="G86" s="197">
        <v>0</v>
      </c>
      <c r="H86" s="197">
        <v>0</v>
      </c>
      <c r="I86" s="197">
        <v>0</v>
      </c>
      <c r="J86" s="197">
        <v>0</v>
      </c>
    </row>
    <row r="87" spans="1:10" s="42" customFormat="1" ht="30" customHeight="1">
      <c r="A87" s="43" t="s">
        <v>598</v>
      </c>
      <c r="B87" s="172"/>
      <c r="C87" s="404">
        <v>-195</v>
      </c>
      <c r="D87" s="197">
        <v>0</v>
      </c>
      <c r="E87" s="197">
        <v>0</v>
      </c>
      <c r="F87" s="197">
        <v>0</v>
      </c>
      <c r="G87" s="197">
        <v>0</v>
      </c>
      <c r="H87" s="197">
        <v>0</v>
      </c>
      <c r="I87" s="197">
        <v>0</v>
      </c>
      <c r="J87" s="197">
        <v>0</v>
      </c>
    </row>
    <row r="88" spans="1:10" s="42" customFormat="1" ht="29.25" customHeight="1">
      <c r="A88" s="43" t="s">
        <v>599</v>
      </c>
      <c r="B88" s="321"/>
      <c r="C88" s="404">
        <v>-197</v>
      </c>
      <c r="D88" s="197">
        <v>0</v>
      </c>
      <c r="E88" s="197">
        <v>0</v>
      </c>
      <c r="F88" s="197">
        <v>0</v>
      </c>
      <c r="G88" s="197">
        <v>0</v>
      </c>
      <c r="H88" s="197">
        <v>0</v>
      </c>
      <c r="I88" s="197">
        <v>0</v>
      </c>
      <c r="J88" s="197">
        <v>0</v>
      </c>
    </row>
    <row r="89" spans="1:10" s="42" customFormat="1" ht="29.25" customHeight="1">
      <c r="A89" s="380" t="s">
        <v>597</v>
      </c>
      <c r="B89" s="419"/>
      <c r="C89" s="392">
        <v>0</v>
      </c>
      <c r="D89" s="424">
        <v>0</v>
      </c>
      <c r="E89" s="426">
        <v>-2</v>
      </c>
      <c r="F89" s="197">
        <v>0</v>
      </c>
      <c r="G89" s="197">
        <v>0</v>
      </c>
      <c r="H89" s="197">
        <v>0</v>
      </c>
      <c r="I89" s="197">
        <v>0</v>
      </c>
      <c r="J89" s="197">
        <v>0</v>
      </c>
    </row>
    <row r="90" spans="1:10" s="42" customFormat="1" ht="29.25" customHeight="1">
      <c r="A90" s="380" t="s">
        <v>662</v>
      </c>
      <c r="B90" s="419"/>
      <c r="C90" s="392">
        <v>0</v>
      </c>
      <c r="D90" s="424">
        <v>0</v>
      </c>
      <c r="E90" s="426">
        <v>-98</v>
      </c>
      <c r="F90" s="197">
        <v>0</v>
      </c>
      <c r="G90" s="197">
        <v>0</v>
      </c>
      <c r="H90" s="197">
        <v>0</v>
      </c>
      <c r="I90" s="197">
        <v>0</v>
      </c>
      <c r="J90" s="197">
        <v>0</v>
      </c>
    </row>
    <row r="91" spans="1:10" s="42" customFormat="1" ht="29.25" customHeight="1">
      <c r="A91" s="380" t="s">
        <v>663</v>
      </c>
      <c r="B91" s="419"/>
      <c r="C91" s="392">
        <v>0</v>
      </c>
      <c r="D91" s="424">
        <v>0</v>
      </c>
      <c r="E91" s="426">
        <v>-98</v>
      </c>
      <c r="F91" s="197">
        <v>0</v>
      </c>
      <c r="G91" s="197">
        <v>0</v>
      </c>
      <c r="H91" s="197">
        <v>0</v>
      </c>
      <c r="I91" s="197">
        <v>0</v>
      </c>
      <c r="J91" s="197">
        <v>0</v>
      </c>
    </row>
    <row r="92" spans="1:10" s="42" customFormat="1" ht="29.25" customHeight="1">
      <c r="A92" s="380" t="s">
        <v>664</v>
      </c>
      <c r="B92" s="419"/>
      <c r="C92" s="392">
        <v>0</v>
      </c>
      <c r="D92" s="424">
        <v>0</v>
      </c>
      <c r="E92" s="426">
        <v>-88</v>
      </c>
      <c r="F92" s="197">
        <v>0</v>
      </c>
      <c r="G92" s="197">
        <v>0</v>
      </c>
      <c r="H92" s="197">
        <v>0</v>
      </c>
      <c r="I92" s="197">
        <v>0</v>
      </c>
      <c r="J92" s="197">
        <v>0</v>
      </c>
    </row>
    <row r="93" spans="1:10" s="42" customFormat="1" ht="65.25" customHeight="1">
      <c r="A93" s="158" t="s">
        <v>416</v>
      </c>
      <c r="B93" s="172">
        <v>3275</v>
      </c>
      <c r="C93" s="197">
        <f>SUM(C94:C100)</f>
        <v>-4714</v>
      </c>
      <c r="D93" s="197">
        <f>SUM(D94:D100)</f>
        <v>0</v>
      </c>
      <c r="E93" s="197">
        <f>SUM(E94:E100)</f>
        <v>-214</v>
      </c>
      <c r="F93" s="196">
        <f t="shared" si="3"/>
        <v>0</v>
      </c>
      <c r="G93" s="197">
        <f>SUM(G94:G96)</f>
        <v>0</v>
      </c>
      <c r="H93" s="197">
        <f>SUM(H94:H96)</f>
        <v>0</v>
      </c>
      <c r="I93" s="197">
        <f>SUM(I94:I96)</f>
        <v>0</v>
      </c>
      <c r="J93" s="197">
        <f>SUM(J94:J96)</f>
        <v>0</v>
      </c>
    </row>
    <row r="94" spans="1:10" s="42" customFormat="1" ht="33" customHeight="1">
      <c r="A94" s="216" t="s">
        <v>600</v>
      </c>
      <c r="B94" s="321"/>
      <c r="C94" s="202">
        <v>-4460</v>
      </c>
      <c r="D94" s="202">
        <v>0</v>
      </c>
      <c r="E94" s="196">
        <v>0</v>
      </c>
      <c r="F94" s="196">
        <f t="shared" si="3"/>
        <v>0</v>
      </c>
      <c r="G94" s="196">
        <v>0</v>
      </c>
      <c r="H94" s="196">
        <v>0</v>
      </c>
      <c r="I94" s="196">
        <v>0</v>
      </c>
      <c r="J94" s="196">
        <v>0</v>
      </c>
    </row>
    <row r="95" spans="1:10" s="42" customFormat="1" ht="48" customHeight="1">
      <c r="A95" s="371" t="s">
        <v>601</v>
      </c>
      <c r="B95" s="321"/>
      <c r="C95" s="202">
        <v>-204</v>
      </c>
      <c r="D95" s="202">
        <v>0</v>
      </c>
      <c r="E95" s="196">
        <v>0</v>
      </c>
      <c r="F95" s="196">
        <f t="shared" ref="F95:F96" si="6">SUM(G95:J95)</f>
        <v>0</v>
      </c>
      <c r="G95" s="196">
        <v>0</v>
      </c>
      <c r="H95" s="196">
        <v>0</v>
      </c>
      <c r="I95" s="196">
        <v>0</v>
      </c>
      <c r="J95" s="196">
        <v>0</v>
      </c>
    </row>
    <row r="96" spans="1:10" s="42" customFormat="1" ht="32.25" customHeight="1">
      <c r="A96" s="216" t="s">
        <v>602</v>
      </c>
      <c r="B96" s="321"/>
      <c r="C96" s="202">
        <v>-50</v>
      </c>
      <c r="D96" s="202">
        <v>0</v>
      </c>
      <c r="E96" s="196">
        <v>0</v>
      </c>
      <c r="F96" s="196">
        <f t="shared" si="6"/>
        <v>0</v>
      </c>
      <c r="G96" s="196">
        <v>0</v>
      </c>
      <c r="H96" s="196">
        <v>0</v>
      </c>
      <c r="I96" s="196">
        <v>0</v>
      </c>
      <c r="J96" s="196">
        <v>0</v>
      </c>
    </row>
    <row r="97" spans="1:15" s="42" customFormat="1" ht="40.5" customHeight="1">
      <c r="A97" s="381" t="s">
        <v>665</v>
      </c>
      <c r="B97" s="419"/>
      <c r="C97" s="424">
        <v>0</v>
      </c>
      <c r="D97" s="420">
        <v>0</v>
      </c>
      <c r="E97" s="426">
        <v>-84</v>
      </c>
      <c r="F97" s="420">
        <v>0</v>
      </c>
      <c r="G97" s="420">
        <v>0</v>
      </c>
      <c r="H97" s="420">
        <v>0</v>
      </c>
      <c r="I97" s="420">
        <v>0</v>
      </c>
      <c r="J97" s="420">
        <v>0</v>
      </c>
    </row>
    <row r="98" spans="1:15" s="42" customFormat="1" ht="32.25" customHeight="1">
      <c r="A98" s="381" t="s">
        <v>666</v>
      </c>
      <c r="B98" s="419"/>
      <c r="C98" s="424">
        <v>0</v>
      </c>
      <c r="D98" s="420">
        <v>0</v>
      </c>
      <c r="E98" s="426">
        <v>-88</v>
      </c>
      <c r="F98" s="420">
        <v>0</v>
      </c>
      <c r="G98" s="420">
        <v>0</v>
      </c>
      <c r="H98" s="420">
        <v>0</v>
      </c>
      <c r="I98" s="420">
        <v>0</v>
      </c>
      <c r="J98" s="420">
        <v>0</v>
      </c>
    </row>
    <row r="99" spans="1:15" s="42" customFormat="1" ht="32.25" customHeight="1">
      <c r="A99" s="380" t="s">
        <v>667</v>
      </c>
      <c r="B99" s="419"/>
      <c r="C99" s="424">
        <v>0</v>
      </c>
      <c r="D99" s="420">
        <v>0</v>
      </c>
      <c r="E99" s="426">
        <v>-33</v>
      </c>
      <c r="F99" s="420">
        <v>0</v>
      </c>
      <c r="G99" s="420">
        <v>0</v>
      </c>
      <c r="H99" s="420">
        <v>0</v>
      </c>
      <c r="I99" s="420">
        <v>0</v>
      </c>
      <c r="J99" s="420">
        <v>0</v>
      </c>
    </row>
    <row r="100" spans="1:15" s="42" customFormat="1" ht="32.25" customHeight="1">
      <c r="A100" s="380" t="s">
        <v>668</v>
      </c>
      <c r="B100" s="419"/>
      <c r="C100" s="424">
        <v>0</v>
      </c>
      <c r="D100" s="420">
        <v>0</v>
      </c>
      <c r="E100" s="426">
        <v>-9</v>
      </c>
      <c r="F100" s="420">
        <v>0</v>
      </c>
      <c r="G100" s="420">
        <v>0</v>
      </c>
      <c r="H100" s="420">
        <v>0</v>
      </c>
      <c r="I100" s="420">
        <v>0</v>
      </c>
      <c r="J100" s="420">
        <v>0</v>
      </c>
    </row>
    <row r="101" spans="1:15" s="42" customFormat="1" ht="36.75" customHeight="1">
      <c r="A101" s="158" t="s">
        <v>417</v>
      </c>
      <c r="B101" s="172">
        <v>3276</v>
      </c>
      <c r="C101" s="403">
        <f>SUM(C102:C103)</f>
        <v>0</v>
      </c>
      <c r="D101" s="403">
        <f>SUM(D102:D103)</f>
        <v>0</v>
      </c>
      <c r="E101" s="403">
        <f>SUM(E102:E103)</f>
        <v>0</v>
      </c>
      <c r="F101" s="196">
        <f t="shared" si="3"/>
        <v>0</v>
      </c>
      <c r="G101" s="403">
        <f>SUM(G102:G103)</f>
        <v>0</v>
      </c>
      <c r="H101" s="403">
        <f>SUM(H102:H103)</f>
        <v>0</v>
      </c>
      <c r="I101" s="403">
        <f>SUM(I102:I103)</f>
        <v>0</v>
      </c>
      <c r="J101" s="403">
        <f>SUM(J102:J103)</f>
        <v>0</v>
      </c>
    </row>
    <row r="102" spans="1:15" s="42" customFormat="1" ht="32.25" hidden="1" customHeight="1">
      <c r="A102" s="211"/>
      <c r="B102" s="321"/>
      <c r="C102" s="403">
        <f t="shared" ref="C102:E102" si="7">SUM(C103:C104)</f>
        <v>0</v>
      </c>
      <c r="D102" s="403">
        <f t="shared" si="7"/>
        <v>0</v>
      </c>
      <c r="E102" s="403">
        <f t="shared" si="7"/>
        <v>0</v>
      </c>
      <c r="F102" s="196">
        <f>SUM(G102:J102)</f>
        <v>0</v>
      </c>
      <c r="G102" s="196">
        <v>0</v>
      </c>
      <c r="H102" s="196">
        <v>0</v>
      </c>
      <c r="I102" s="196">
        <v>0</v>
      </c>
      <c r="J102" s="196">
        <v>0</v>
      </c>
    </row>
    <row r="103" spans="1:15" s="42" customFormat="1" ht="30.75" hidden="1" customHeight="1">
      <c r="A103" s="211"/>
      <c r="B103" s="417"/>
      <c r="C103" s="403">
        <f t="shared" ref="C103:E103" si="8">SUM(C104:C105)</f>
        <v>0</v>
      </c>
      <c r="D103" s="403">
        <f t="shared" si="8"/>
        <v>0</v>
      </c>
      <c r="E103" s="403">
        <f t="shared" si="8"/>
        <v>0</v>
      </c>
      <c r="F103" s="196">
        <f t="shared" si="3"/>
        <v>0</v>
      </c>
      <c r="G103" s="196">
        <v>0</v>
      </c>
      <c r="H103" s="196">
        <v>0</v>
      </c>
      <c r="I103" s="196">
        <v>0</v>
      </c>
      <c r="J103" s="196">
        <v>0</v>
      </c>
    </row>
    <row r="104" spans="1:15" s="42" customFormat="1" ht="38.25" customHeight="1">
      <c r="A104" s="130" t="s">
        <v>116</v>
      </c>
      <c r="B104" s="417"/>
      <c r="C104" s="403">
        <v>0</v>
      </c>
      <c r="D104" s="403">
        <v>0</v>
      </c>
      <c r="E104" s="403">
        <v>0</v>
      </c>
      <c r="F104" s="196">
        <f t="shared" si="3"/>
        <v>0</v>
      </c>
      <c r="G104" s="196">
        <v>0</v>
      </c>
      <c r="H104" s="196">
        <v>0</v>
      </c>
      <c r="I104" s="196">
        <v>0</v>
      </c>
      <c r="J104" s="196">
        <v>0</v>
      </c>
    </row>
    <row r="105" spans="1:15" s="42" customFormat="1" ht="32.25" customHeight="1">
      <c r="A105" s="257" t="s">
        <v>271</v>
      </c>
      <c r="B105" s="417"/>
      <c r="C105" s="403">
        <v>0</v>
      </c>
      <c r="D105" s="403">
        <v>0</v>
      </c>
      <c r="E105" s="403">
        <v>0</v>
      </c>
      <c r="F105" s="197">
        <f t="shared" si="3"/>
        <v>0</v>
      </c>
      <c r="G105" s="196">
        <v>0</v>
      </c>
      <c r="H105" s="196">
        <v>0</v>
      </c>
      <c r="I105" s="196">
        <v>0</v>
      </c>
      <c r="J105" s="196">
        <v>0</v>
      </c>
    </row>
    <row r="106" spans="1:15" s="42" customFormat="1" ht="30" customHeight="1">
      <c r="A106" s="143" t="s">
        <v>250</v>
      </c>
      <c r="B106" s="172">
        <v>3390</v>
      </c>
      <c r="C106" s="199">
        <f t="shared" ref="C106:J106" si="9">SUM(C107:C108)</f>
        <v>-180</v>
      </c>
      <c r="D106" s="199">
        <f t="shared" si="9"/>
        <v>-147</v>
      </c>
      <c r="E106" s="199">
        <f t="shared" si="9"/>
        <v>-143</v>
      </c>
      <c r="F106" s="199">
        <f t="shared" si="9"/>
        <v>0</v>
      </c>
      <c r="G106" s="199">
        <f t="shared" si="9"/>
        <v>0</v>
      </c>
      <c r="H106" s="199">
        <f t="shared" si="9"/>
        <v>0</v>
      </c>
      <c r="I106" s="199">
        <f t="shared" si="9"/>
        <v>0</v>
      </c>
      <c r="J106" s="199">
        <f t="shared" si="9"/>
        <v>0</v>
      </c>
      <c r="O106" s="212"/>
    </row>
    <row r="107" spans="1:15" s="42" customFormat="1" ht="30" customHeight="1">
      <c r="A107" s="370" t="s">
        <v>603</v>
      </c>
      <c r="B107" s="172"/>
      <c r="C107" s="196">
        <v>-180</v>
      </c>
      <c r="D107" s="196">
        <v>-143</v>
      </c>
      <c r="E107" s="196">
        <v>-143</v>
      </c>
      <c r="F107" s="197">
        <v>0</v>
      </c>
      <c r="G107" s="403">
        <v>0</v>
      </c>
      <c r="H107" s="403">
        <v>0</v>
      </c>
      <c r="I107" s="403">
        <v>0</v>
      </c>
      <c r="J107" s="403">
        <v>0</v>
      </c>
      <c r="O107" s="212"/>
    </row>
    <row r="108" spans="1:15" s="42" customFormat="1" ht="30" customHeight="1">
      <c r="A108" s="370" t="s">
        <v>554</v>
      </c>
      <c r="B108" s="172"/>
      <c r="C108" s="199">
        <v>0</v>
      </c>
      <c r="D108" s="196">
        <v>-4</v>
      </c>
      <c r="E108" s="196">
        <v>0</v>
      </c>
      <c r="F108" s="197">
        <v>0</v>
      </c>
      <c r="G108" s="403">
        <v>0</v>
      </c>
      <c r="H108" s="403">
        <v>0</v>
      </c>
      <c r="I108" s="403">
        <v>0</v>
      </c>
      <c r="J108" s="403">
        <v>0</v>
      </c>
      <c r="O108" s="212"/>
    </row>
    <row r="109" spans="1:15" s="42" customFormat="1" ht="19.5" customHeight="1">
      <c r="A109" s="214"/>
      <c r="B109" s="427"/>
      <c r="C109" s="428"/>
      <c r="D109" s="428"/>
      <c r="E109" s="428"/>
      <c r="F109" s="428"/>
      <c r="G109" s="428"/>
      <c r="H109" s="428"/>
      <c r="I109" s="428"/>
      <c r="J109" s="429"/>
    </row>
    <row r="110" spans="1:15" ht="26.25" customHeight="1">
      <c r="A110" s="125" t="s">
        <v>675</v>
      </c>
      <c r="B110" s="68"/>
      <c r="C110" s="541" t="s">
        <v>86</v>
      </c>
      <c r="D110" s="541"/>
      <c r="E110" s="430"/>
      <c r="F110" s="431"/>
      <c r="G110" s="473" t="s">
        <v>677</v>
      </c>
      <c r="H110" s="473"/>
      <c r="I110" s="473"/>
    </row>
    <row r="111" spans="1:15">
      <c r="A111" s="356" t="s">
        <v>369</v>
      </c>
      <c r="B111" s="44"/>
      <c r="C111" s="542" t="s">
        <v>406</v>
      </c>
      <c r="D111" s="542"/>
      <c r="E111" s="432"/>
      <c r="F111" s="44"/>
      <c r="G111" s="543" t="s">
        <v>83</v>
      </c>
      <c r="H111" s="543"/>
      <c r="I111" s="543"/>
    </row>
    <row r="112" spans="1:15">
      <c r="A112" s="132"/>
      <c r="B112" s="433"/>
      <c r="C112" s="434"/>
      <c r="D112" s="435"/>
      <c r="E112" s="435"/>
      <c r="F112" s="435"/>
      <c r="G112" s="435"/>
      <c r="H112" s="435"/>
    </row>
    <row r="113" spans="1:8">
      <c r="A113" s="132"/>
      <c r="B113" s="433"/>
      <c r="C113" s="434"/>
      <c r="D113" s="435"/>
      <c r="E113" s="435"/>
      <c r="F113" s="435"/>
      <c r="G113" s="435"/>
      <c r="H113" s="435"/>
    </row>
    <row r="114" spans="1:8">
      <c r="A114" s="132"/>
      <c r="B114" s="433"/>
      <c r="C114" s="434"/>
      <c r="D114" s="435"/>
      <c r="E114" s="435"/>
      <c r="F114" s="435"/>
      <c r="G114" s="435"/>
      <c r="H114" s="435"/>
    </row>
    <row r="115" spans="1:8">
      <c r="A115" s="132"/>
      <c r="B115" s="433"/>
      <c r="C115" s="434"/>
      <c r="D115" s="435"/>
      <c r="E115" s="435"/>
      <c r="F115" s="435"/>
      <c r="G115" s="435"/>
      <c r="H115" s="435"/>
    </row>
    <row r="116" spans="1:8">
      <c r="A116" s="132"/>
      <c r="B116" s="433"/>
      <c r="C116" s="434"/>
      <c r="D116" s="435"/>
      <c r="E116" s="435"/>
      <c r="F116" s="435"/>
      <c r="G116" s="435"/>
      <c r="H116" s="435"/>
    </row>
    <row r="117" spans="1:8">
      <c r="A117" s="132"/>
      <c r="B117" s="433"/>
      <c r="C117" s="434"/>
      <c r="D117" s="435"/>
      <c r="E117" s="435"/>
      <c r="F117" s="435"/>
      <c r="G117" s="435"/>
      <c r="H117" s="435"/>
    </row>
    <row r="118" spans="1:8">
      <c r="A118" s="132"/>
      <c r="B118" s="433"/>
      <c r="C118" s="434"/>
      <c r="D118" s="435"/>
      <c r="E118" s="435"/>
      <c r="F118" s="435"/>
      <c r="G118" s="435"/>
      <c r="H118" s="435"/>
    </row>
    <row r="119" spans="1:8">
      <c r="A119" s="132"/>
      <c r="B119" s="433"/>
      <c r="C119" s="434"/>
      <c r="D119" s="435"/>
      <c r="E119" s="435"/>
      <c r="F119" s="435"/>
      <c r="G119" s="435"/>
      <c r="H119" s="435"/>
    </row>
    <row r="120" spans="1:8">
      <c r="A120" s="132"/>
      <c r="B120" s="433"/>
      <c r="C120" s="434"/>
      <c r="D120" s="435"/>
      <c r="E120" s="435"/>
      <c r="F120" s="435"/>
      <c r="G120" s="435"/>
      <c r="H120" s="435"/>
    </row>
    <row r="121" spans="1:8">
      <c r="A121" s="132"/>
      <c r="B121" s="433"/>
      <c r="C121" s="434"/>
      <c r="D121" s="435"/>
      <c r="E121" s="435"/>
      <c r="F121" s="435"/>
      <c r="G121" s="435"/>
      <c r="H121" s="435"/>
    </row>
    <row r="122" spans="1:8">
      <c r="A122" s="132"/>
      <c r="B122" s="433"/>
      <c r="C122" s="434"/>
      <c r="D122" s="435"/>
      <c r="E122" s="435"/>
      <c r="F122" s="435"/>
      <c r="G122" s="435"/>
      <c r="H122" s="435"/>
    </row>
    <row r="123" spans="1:8">
      <c r="A123" s="132"/>
      <c r="B123" s="433"/>
      <c r="C123" s="434"/>
      <c r="D123" s="435"/>
      <c r="E123" s="435"/>
      <c r="F123" s="435"/>
      <c r="G123" s="435"/>
      <c r="H123" s="435"/>
    </row>
    <row r="124" spans="1:8">
      <c r="A124" s="132"/>
      <c r="B124" s="433"/>
      <c r="C124" s="434"/>
      <c r="D124" s="435"/>
      <c r="E124" s="435"/>
      <c r="F124" s="435"/>
      <c r="G124" s="435"/>
      <c r="H124" s="435"/>
    </row>
    <row r="125" spans="1:8">
      <c r="A125" s="132"/>
      <c r="B125" s="433"/>
      <c r="C125" s="434"/>
      <c r="D125" s="435"/>
      <c r="E125" s="435"/>
      <c r="F125" s="435"/>
      <c r="G125" s="435"/>
      <c r="H125" s="435"/>
    </row>
    <row r="126" spans="1:8">
      <c r="A126" s="132"/>
      <c r="B126" s="433"/>
      <c r="C126" s="434"/>
      <c r="D126" s="435"/>
      <c r="E126" s="435"/>
      <c r="F126" s="435"/>
      <c r="G126" s="435"/>
      <c r="H126" s="435"/>
    </row>
    <row r="127" spans="1:8">
      <c r="A127" s="132"/>
      <c r="B127" s="433"/>
      <c r="C127" s="434"/>
      <c r="D127" s="435"/>
      <c r="E127" s="435"/>
      <c r="F127" s="435"/>
      <c r="G127" s="435"/>
      <c r="H127" s="435"/>
    </row>
    <row r="128" spans="1:8">
      <c r="A128" s="132"/>
      <c r="B128" s="433"/>
      <c r="C128" s="434"/>
      <c r="D128" s="435"/>
      <c r="E128" s="435"/>
      <c r="F128" s="435"/>
      <c r="G128" s="435"/>
      <c r="H128" s="435"/>
    </row>
    <row r="129" spans="1:8">
      <c r="A129" s="132"/>
      <c r="B129" s="433"/>
      <c r="C129" s="434"/>
      <c r="D129" s="435"/>
      <c r="E129" s="435"/>
      <c r="F129" s="435"/>
      <c r="G129" s="435"/>
      <c r="H129" s="435"/>
    </row>
    <row r="130" spans="1:8">
      <c r="A130" s="132"/>
      <c r="B130" s="433"/>
      <c r="C130" s="434"/>
      <c r="D130" s="435"/>
      <c r="E130" s="435"/>
      <c r="F130" s="435"/>
      <c r="G130" s="435"/>
      <c r="H130" s="435"/>
    </row>
    <row r="131" spans="1:8">
      <c r="A131" s="132"/>
      <c r="B131" s="433"/>
      <c r="C131" s="434"/>
      <c r="D131" s="435"/>
      <c r="E131" s="435"/>
      <c r="F131" s="435"/>
      <c r="G131" s="435"/>
      <c r="H131" s="435"/>
    </row>
    <row r="132" spans="1:8">
      <c r="A132" s="132"/>
      <c r="B132" s="433"/>
      <c r="C132" s="434"/>
      <c r="D132" s="435"/>
      <c r="E132" s="435"/>
      <c r="F132" s="435"/>
      <c r="G132" s="435"/>
      <c r="H132" s="435"/>
    </row>
    <row r="133" spans="1:8">
      <c r="A133" s="132"/>
      <c r="B133" s="433"/>
      <c r="C133" s="434"/>
      <c r="D133" s="435"/>
      <c r="E133" s="435"/>
      <c r="F133" s="435"/>
      <c r="G133" s="435"/>
      <c r="H133" s="435"/>
    </row>
    <row r="134" spans="1:8">
      <c r="A134" s="132"/>
      <c r="B134" s="433"/>
      <c r="C134" s="434"/>
      <c r="D134" s="435"/>
      <c r="E134" s="435"/>
      <c r="F134" s="435"/>
      <c r="G134" s="435"/>
      <c r="H134" s="435"/>
    </row>
    <row r="135" spans="1:8">
      <c r="A135" s="132"/>
      <c r="B135" s="433"/>
      <c r="C135" s="434"/>
      <c r="D135" s="435"/>
      <c r="E135" s="435"/>
      <c r="F135" s="435"/>
      <c r="G135" s="435"/>
      <c r="H135" s="435"/>
    </row>
    <row r="136" spans="1:8">
      <c r="A136" s="132"/>
      <c r="B136" s="433"/>
      <c r="C136" s="434"/>
      <c r="D136" s="435"/>
      <c r="E136" s="435"/>
      <c r="F136" s="435"/>
      <c r="G136" s="435"/>
      <c r="H136" s="435"/>
    </row>
    <row r="137" spans="1:8">
      <c r="A137" s="132"/>
      <c r="B137" s="433"/>
      <c r="C137" s="434"/>
      <c r="D137" s="435"/>
      <c r="E137" s="435"/>
      <c r="F137" s="435"/>
      <c r="G137" s="435"/>
      <c r="H137" s="435"/>
    </row>
    <row r="138" spans="1:8">
      <c r="A138" s="132"/>
      <c r="B138" s="433"/>
      <c r="C138" s="434"/>
      <c r="D138" s="435"/>
      <c r="E138" s="435"/>
      <c r="F138" s="435"/>
      <c r="G138" s="435"/>
      <c r="H138" s="435"/>
    </row>
    <row r="139" spans="1:8">
      <c r="A139" s="132"/>
      <c r="B139" s="433"/>
      <c r="C139" s="434"/>
      <c r="D139" s="435"/>
      <c r="E139" s="435"/>
      <c r="F139" s="435"/>
      <c r="G139" s="435"/>
      <c r="H139" s="435"/>
    </row>
    <row r="140" spans="1:8">
      <c r="A140" s="132"/>
      <c r="B140" s="433"/>
      <c r="C140" s="434"/>
      <c r="D140" s="435"/>
      <c r="E140" s="435"/>
      <c r="F140" s="435"/>
      <c r="G140" s="435"/>
      <c r="H140" s="435"/>
    </row>
    <row r="141" spans="1:8">
      <c r="A141" s="132"/>
      <c r="B141" s="433"/>
      <c r="C141" s="434"/>
      <c r="D141" s="435"/>
      <c r="E141" s="435"/>
      <c r="F141" s="435"/>
      <c r="G141" s="435"/>
      <c r="H141" s="435"/>
    </row>
    <row r="142" spans="1:8">
      <c r="A142" s="132"/>
      <c r="B142" s="433"/>
      <c r="C142" s="434"/>
      <c r="D142" s="435"/>
      <c r="E142" s="435"/>
      <c r="F142" s="435"/>
      <c r="G142" s="435"/>
      <c r="H142" s="435"/>
    </row>
    <row r="143" spans="1:8">
      <c r="A143" s="132"/>
      <c r="C143" s="436"/>
      <c r="D143" s="437"/>
      <c r="E143" s="437"/>
      <c r="F143" s="437"/>
      <c r="G143" s="437"/>
      <c r="H143" s="437"/>
    </row>
    <row r="144" spans="1:8">
      <c r="A144" s="138"/>
      <c r="C144" s="436"/>
      <c r="D144" s="437"/>
      <c r="E144" s="437"/>
      <c r="F144" s="437"/>
      <c r="G144" s="437"/>
      <c r="H144" s="437"/>
    </row>
    <row r="145" spans="1:8">
      <c r="A145" s="138"/>
      <c r="C145" s="436"/>
      <c r="D145" s="437"/>
      <c r="E145" s="437"/>
      <c r="F145" s="437"/>
      <c r="G145" s="437"/>
      <c r="H145" s="437"/>
    </row>
    <row r="146" spans="1:8">
      <c r="A146" s="138"/>
      <c r="C146" s="436"/>
      <c r="D146" s="437"/>
      <c r="E146" s="437"/>
      <c r="F146" s="437"/>
      <c r="G146" s="437"/>
      <c r="H146" s="437"/>
    </row>
    <row r="147" spans="1:8">
      <c r="A147" s="138"/>
      <c r="C147" s="436"/>
      <c r="D147" s="437"/>
      <c r="E147" s="437"/>
      <c r="F147" s="437"/>
      <c r="G147" s="437"/>
      <c r="H147" s="437"/>
    </row>
    <row r="148" spans="1:8">
      <c r="A148" s="138"/>
      <c r="C148" s="436"/>
      <c r="D148" s="437"/>
      <c r="E148" s="437"/>
      <c r="F148" s="437"/>
      <c r="G148" s="437"/>
      <c r="H148" s="437"/>
    </row>
    <row r="149" spans="1:8">
      <c r="A149" s="138"/>
      <c r="C149" s="436"/>
      <c r="D149" s="437"/>
      <c r="E149" s="437"/>
      <c r="F149" s="437"/>
      <c r="G149" s="437"/>
      <c r="H149" s="437"/>
    </row>
    <row r="150" spans="1:8">
      <c r="A150" s="138"/>
      <c r="C150" s="436"/>
      <c r="D150" s="437"/>
      <c r="E150" s="437"/>
      <c r="F150" s="437"/>
      <c r="G150" s="437"/>
      <c r="H150" s="437"/>
    </row>
    <row r="151" spans="1:8">
      <c r="A151" s="138"/>
      <c r="C151" s="436"/>
      <c r="D151" s="437"/>
      <c r="E151" s="437"/>
      <c r="F151" s="437"/>
      <c r="G151" s="437"/>
      <c r="H151" s="437"/>
    </row>
    <row r="152" spans="1:8">
      <c r="A152" s="138"/>
      <c r="C152" s="436"/>
      <c r="D152" s="437"/>
      <c r="E152" s="437"/>
      <c r="F152" s="437"/>
      <c r="G152" s="437"/>
      <c r="H152" s="437"/>
    </row>
    <row r="153" spans="1:8">
      <c r="A153" s="138"/>
      <c r="C153" s="436"/>
      <c r="D153" s="437"/>
      <c r="E153" s="437"/>
      <c r="F153" s="437"/>
      <c r="G153" s="437"/>
      <c r="H153" s="437"/>
    </row>
    <row r="154" spans="1:8">
      <c r="A154" s="138"/>
      <c r="C154" s="436"/>
      <c r="D154" s="437"/>
      <c r="E154" s="437"/>
      <c r="F154" s="437"/>
      <c r="G154" s="437"/>
      <c r="H154" s="437"/>
    </row>
    <row r="155" spans="1:8">
      <c r="A155" s="138"/>
      <c r="C155" s="436"/>
      <c r="D155" s="437"/>
      <c r="E155" s="437"/>
      <c r="F155" s="437"/>
      <c r="G155" s="437"/>
      <c r="H155" s="437"/>
    </row>
    <row r="156" spans="1:8">
      <c r="A156" s="138"/>
      <c r="C156" s="436"/>
      <c r="D156" s="437"/>
      <c r="E156" s="437"/>
      <c r="F156" s="437"/>
      <c r="G156" s="437"/>
      <c r="H156" s="437"/>
    </row>
    <row r="157" spans="1:8">
      <c r="A157" s="138"/>
      <c r="C157" s="436"/>
      <c r="D157" s="437"/>
      <c r="E157" s="437"/>
      <c r="F157" s="437"/>
      <c r="G157" s="437"/>
      <c r="H157" s="437"/>
    </row>
    <row r="158" spans="1:8">
      <c r="A158" s="138"/>
      <c r="C158" s="436"/>
      <c r="D158" s="437"/>
      <c r="E158" s="437"/>
      <c r="F158" s="437"/>
      <c r="G158" s="437"/>
      <c r="H158" s="437"/>
    </row>
    <row r="159" spans="1:8">
      <c r="A159" s="138"/>
      <c r="C159" s="436"/>
      <c r="D159" s="437"/>
      <c r="E159" s="437"/>
      <c r="F159" s="437"/>
      <c r="G159" s="437"/>
      <c r="H159" s="437"/>
    </row>
    <row r="160" spans="1:8">
      <c r="A160" s="138"/>
      <c r="C160" s="436"/>
      <c r="D160" s="437"/>
      <c r="E160" s="437"/>
      <c r="F160" s="437"/>
      <c r="G160" s="437"/>
      <c r="H160" s="437"/>
    </row>
    <row r="161" spans="1:8">
      <c r="A161" s="138"/>
      <c r="C161" s="436"/>
      <c r="D161" s="437"/>
      <c r="E161" s="437"/>
      <c r="F161" s="437"/>
      <c r="G161" s="437"/>
      <c r="H161" s="437"/>
    </row>
    <row r="162" spans="1:8">
      <c r="A162" s="138"/>
      <c r="C162" s="436"/>
      <c r="D162" s="437"/>
      <c r="E162" s="437"/>
      <c r="F162" s="437"/>
      <c r="G162" s="437"/>
      <c r="H162" s="437"/>
    </row>
    <row r="163" spans="1:8">
      <c r="A163" s="138"/>
      <c r="C163" s="436"/>
      <c r="D163" s="437"/>
      <c r="E163" s="437"/>
      <c r="F163" s="437"/>
      <c r="G163" s="437"/>
      <c r="H163" s="437"/>
    </row>
    <row r="164" spans="1:8">
      <c r="A164" s="138"/>
      <c r="C164" s="436"/>
      <c r="D164" s="437"/>
      <c r="E164" s="437"/>
      <c r="F164" s="437"/>
      <c r="G164" s="437"/>
      <c r="H164" s="437"/>
    </row>
    <row r="165" spans="1:8">
      <c r="A165" s="138"/>
      <c r="C165" s="436"/>
      <c r="D165" s="437"/>
      <c r="E165" s="437"/>
      <c r="F165" s="437"/>
      <c r="G165" s="437"/>
      <c r="H165" s="437"/>
    </row>
    <row r="166" spans="1:8">
      <c r="A166" s="138"/>
    </row>
    <row r="167" spans="1:8">
      <c r="A167" s="139"/>
    </row>
    <row r="168" spans="1:8">
      <c r="A168" s="139"/>
    </row>
    <row r="169" spans="1:8">
      <c r="A169" s="139"/>
    </row>
    <row r="170" spans="1:8">
      <c r="A170" s="139"/>
    </row>
    <row r="171" spans="1:8">
      <c r="A171" s="139"/>
    </row>
    <row r="172" spans="1:8">
      <c r="A172" s="139"/>
    </row>
    <row r="173" spans="1:8">
      <c r="A173" s="139"/>
    </row>
    <row r="174" spans="1:8">
      <c r="A174" s="139"/>
    </row>
    <row r="175" spans="1:8">
      <c r="A175" s="139"/>
    </row>
    <row r="176" spans="1:8">
      <c r="A176" s="139"/>
    </row>
    <row r="177" spans="1:1">
      <c r="A177" s="139"/>
    </row>
    <row r="178" spans="1:1">
      <c r="A178" s="139"/>
    </row>
    <row r="179" spans="1:1">
      <c r="A179" s="139"/>
    </row>
    <row r="180" spans="1:1">
      <c r="A180" s="139"/>
    </row>
    <row r="181" spans="1:1">
      <c r="A181" s="139"/>
    </row>
    <row r="182" spans="1:1">
      <c r="A182" s="139"/>
    </row>
    <row r="183" spans="1:1">
      <c r="A183" s="139"/>
    </row>
    <row r="184" spans="1:1">
      <c r="A184" s="139"/>
    </row>
    <row r="185" spans="1:1">
      <c r="A185" s="139"/>
    </row>
    <row r="186" spans="1:1">
      <c r="A186" s="139"/>
    </row>
    <row r="187" spans="1:1">
      <c r="A187" s="139"/>
    </row>
    <row r="188" spans="1:1">
      <c r="A188" s="139"/>
    </row>
    <row r="189" spans="1:1">
      <c r="A189" s="139"/>
    </row>
    <row r="190" spans="1:1">
      <c r="A190" s="139"/>
    </row>
    <row r="191" spans="1:1">
      <c r="A191" s="139"/>
    </row>
    <row r="192" spans="1:1">
      <c r="A192" s="139"/>
    </row>
    <row r="193" spans="1:1">
      <c r="A193" s="139"/>
    </row>
    <row r="194" spans="1:1">
      <c r="A194" s="139"/>
    </row>
    <row r="195" spans="1:1">
      <c r="A195" s="139"/>
    </row>
    <row r="196" spans="1:1">
      <c r="A196" s="139"/>
    </row>
    <row r="197" spans="1:1">
      <c r="A197" s="139"/>
    </row>
    <row r="198" spans="1:1">
      <c r="A198" s="139"/>
    </row>
    <row r="199" spans="1:1">
      <c r="A199" s="139"/>
    </row>
    <row r="200" spans="1:1">
      <c r="A200" s="139"/>
    </row>
    <row r="201" spans="1:1">
      <c r="A201" s="139"/>
    </row>
    <row r="202" spans="1:1">
      <c r="A202" s="139"/>
    </row>
    <row r="203" spans="1:1">
      <c r="A203" s="139"/>
    </row>
    <row r="204" spans="1:1">
      <c r="A204" s="139"/>
    </row>
    <row r="205" spans="1:1">
      <c r="A205" s="139"/>
    </row>
    <row r="206" spans="1:1">
      <c r="A206" s="139"/>
    </row>
    <row r="207" spans="1:1">
      <c r="A207" s="139"/>
    </row>
    <row r="208" spans="1:1">
      <c r="A208" s="139"/>
    </row>
    <row r="209" spans="1:1">
      <c r="A209" s="139"/>
    </row>
    <row r="210" spans="1:1">
      <c r="A210" s="139"/>
    </row>
    <row r="211" spans="1:1">
      <c r="A211" s="139"/>
    </row>
    <row r="212" spans="1:1">
      <c r="A212" s="139"/>
    </row>
    <row r="213" spans="1:1">
      <c r="A213" s="139"/>
    </row>
    <row r="214" spans="1:1">
      <c r="A214" s="139"/>
    </row>
    <row r="215" spans="1:1">
      <c r="A215" s="139"/>
    </row>
    <row r="216" spans="1:1">
      <c r="A216" s="139"/>
    </row>
    <row r="217" spans="1:1">
      <c r="A217" s="139"/>
    </row>
    <row r="218" spans="1:1">
      <c r="A218" s="139"/>
    </row>
    <row r="219" spans="1:1">
      <c r="A219" s="139"/>
    </row>
    <row r="220" spans="1:1">
      <c r="A220" s="139"/>
    </row>
    <row r="221" spans="1:1">
      <c r="A221" s="139"/>
    </row>
    <row r="222" spans="1:1">
      <c r="A222" s="139"/>
    </row>
    <row r="223" spans="1:1">
      <c r="A223" s="139"/>
    </row>
    <row r="224" spans="1:1">
      <c r="A224" s="139"/>
    </row>
    <row r="225" spans="1:1">
      <c r="A225" s="139"/>
    </row>
    <row r="226" spans="1:1">
      <c r="A226" s="139"/>
    </row>
    <row r="227" spans="1:1">
      <c r="A227" s="139"/>
    </row>
    <row r="228" spans="1:1">
      <c r="A228" s="139"/>
    </row>
    <row r="229" spans="1:1">
      <c r="A229" s="139"/>
    </row>
    <row r="230" spans="1:1">
      <c r="A230" s="139"/>
    </row>
    <row r="231" spans="1:1">
      <c r="A231" s="139"/>
    </row>
    <row r="232" spans="1:1">
      <c r="A232" s="139"/>
    </row>
    <row r="233" spans="1:1">
      <c r="A233" s="139"/>
    </row>
    <row r="234" spans="1:1">
      <c r="A234" s="139"/>
    </row>
    <row r="235" spans="1:1">
      <c r="A235" s="139"/>
    </row>
    <row r="236" spans="1:1">
      <c r="A236" s="139"/>
    </row>
    <row r="237" spans="1:1">
      <c r="A237" s="139"/>
    </row>
    <row r="238" spans="1:1">
      <c r="A238" s="139"/>
    </row>
    <row r="239" spans="1:1">
      <c r="A239" s="139"/>
    </row>
    <row r="240" spans="1:1">
      <c r="A240" s="139"/>
    </row>
    <row r="241" spans="1:1">
      <c r="A241" s="139"/>
    </row>
    <row r="242" spans="1:1">
      <c r="A242" s="139"/>
    </row>
    <row r="243" spans="1:1">
      <c r="A243" s="139"/>
    </row>
    <row r="244" spans="1:1">
      <c r="A244" s="139"/>
    </row>
    <row r="245" spans="1:1">
      <c r="A245" s="139"/>
    </row>
    <row r="246" spans="1:1">
      <c r="A246" s="139"/>
    </row>
    <row r="247" spans="1:1">
      <c r="A247" s="139"/>
    </row>
    <row r="248" spans="1:1">
      <c r="A248" s="139"/>
    </row>
    <row r="249" spans="1:1">
      <c r="A249" s="139"/>
    </row>
    <row r="250" spans="1:1">
      <c r="A250" s="139"/>
    </row>
    <row r="251" spans="1:1">
      <c r="A251" s="139"/>
    </row>
    <row r="252" spans="1:1">
      <c r="A252" s="139"/>
    </row>
    <row r="253" spans="1:1">
      <c r="A253" s="139"/>
    </row>
    <row r="254" spans="1:1">
      <c r="A254" s="139"/>
    </row>
    <row r="255" spans="1:1">
      <c r="A255" s="139"/>
    </row>
    <row r="256" spans="1:1">
      <c r="A256" s="139"/>
    </row>
    <row r="257" spans="1:1">
      <c r="A257" s="139"/>
    </row>
    <row r="258" spans="1:1">
      <c r="A258" s="139"/>
    </row>
    <row r="259" spans="1:1">
      <c r="A259" s="139"/>
    </row>
    <row r="260" spans="1:1">
      <c r="A260" s="139"/>
    </row>
    <row r="261" spans="1:1">
      <c r="A261" s="139"/>
    </row>
    <row r="262" spans="1:1">
      <c r="A262" s="139"/>
    </row>
    <row r="263" spans="1:1">
      <c r="A263" s="139"/>
    </row>
    <row r="264" spans="1:1">
      <c r="A264" s="139"/>
    </row>
    <row r="265" spans="1:1">
      <c r="A265" s="139"/>
    </row>
    <row r="266" spans="1:1">
      <c r="A266" s="139"/>
    </row>
    <row r="267" spans="1:1">
      <c r="A267" s="139"/>
    </row>
    <row r="268" spans="1:1">
      <c r="A268" s="139"/>
    </row>
    <row r="269" spans="1:1">
      <c r="A269" s="139"/>
    </row>
    <row r="270" spans="1:1">
      <c r="A270" s="139"/>
    </row>
    <row r="271" spans="1:1">
      <c r="A271" s="139"/>
    </row>
    <row r="272" spans="1:1">
      <c r="A272" s="139"/>
    </row>
    <row r="273" spans="1:1">
      <c r="A273" s="139"/>
    </row>
    <row r="274" spans="1:1">
      <c r="A274" s="139"/>
    </row>
    <row r="275" spans="1:1">
      <c r="A275" s="139"/>
    </row>
    <row r="276" spans="1:1">
      <c r="A276" s="139"/>
    </row>
    <row r="277" spans="1:1">
      <c r="A277" s="139"/>
    </row>
    <row r="278" spans="1:1">
      <c r="A278" s="139"/>
    </row>
    <row r="279" spans="1:1">
      <c r="A279" s="139"/>
    </row>
    <row r="280" spans="1:1">
      <c r="A280" s="139"/>
    </row>
    <row r="281" spans="1:1">
      <c r="A281" s="139"/>
    </row>
    <row r="282" spans="1:1">
      <c r="A282" s="139"/>
    </row>
    <row r="283" spans="1:1">
      <c r="A283" s="139"/>
    </row>
    <row r="284" spans="1:1">
      <c r="A284" s="139"/>
    </row>
    <row r="285" spans="1:1">
      <c r="A285" s="139"/>
    </row>
    <row r="286" spans="1:1">
      <c r="A286" s="139"/>
    </row>
    <row r="287" spans="1:1">
      <c r="A287" s="139"/>
    </row>
    <row r="288" spans="1:1">
      <c r="A288" s="139"/>
    </row>
    <row r="289" spans="1:1">
      <c r="A289" s="139"/>
    </row>
    <row r="290" spans="1:1">
      <c r="A290" s="139"/>
    </row>
    <row r="291" spans="1:1">
      <c r="A291" s="139"/>
    </row>
    <row r="292" spans="1:1">
      <c r="A292" s="139"/>
    </row>
    <row r="293" spans="1:1">
      <c r="A293" s="139"/>
    </row>
    <row r="294" spans="1:1">
      <c r="A294" s="139"/>
    </row>
    <row r="295" spans="1:1">
      <c r="A295" s="139"/>
    </row>
    <row r="296" spans="1:1">
      <c r="A296" s="139"/>
    </row>
    <row r="297" spans="1:1">
      <c r="A297" s="139"/>
    </row>
    <row r="298" spans="1:1">
      <c r="A298" s="139"/>
    </row>
    <row r="299" spans="1:1">
      <c r="A299" s="139"/>
    </row>
    <row r="300" spans="1:1">
      <c r="A300" s="139"/>
    </row>
    <row r="301" spans="1:1">
      <c r="A301" s="139"/>
    </row>
    <row r="302" spans="1:1">
      <c r="A302" s="139"/>
    </row>
    <row r="303" spans="1:1">
      <c r="A303" s="139"/>
    </row>
    <row r="304" spans="1:1">
      <c r="A304" s="139"/>
    </row>
    <row r="305" spans="1:1">
      <c r="A305" s="139"/>
    </row>
    <row r="306" spans="1:1">
      <c r="A306" s="139"/>
    </row>
    <row r="307" spans="1:1">
      <c r="A307" s="139"/>
    </row>
    <row r="308" spans="1:1">
      <c r="A308" s="139"/>
    </row>
    <row r="309" spans="1:1">
      <c r="A309" s="139"/>
    </row>
    <row r="310" spans="1:1">
      <c r="A310" s="139"/>
    </row>
    <row r="311" spans="1:1">
      <c r="A311" s="139"/>
    </row>
    <row r="312" spans="1:1">
      <c r="A312" s="139"/>
    </row>
    <row r="313" spans="1:1">
      <c r="A313" s="139"/>
    </row>
    <row r="314" spans="1:1">
      <c r="A314" s="139"/>
    </row>
    <row r="315" spans="1:1">
      <c r="A315" s="139"/>
    </row>
    <row r="316" spans="1:1">
      <c r="A316" s="139"/>
    </row>
    <row r="317" spans="1:1">
      <c r="A317" s="139"/>
    </row>
    <row r="318" spans="1:1">
      <c r="A318" s="139"/>
    </row>
    <row r="319" spans="1:1">
      <c r="A319" s="139"/>
    </row>
    <row r="320" spans="1:1">
      <c r="A320" s="139"/>
    </row>
    <row r="321" spans="1:1">
      <c r="A321" s="139"/>
    </row>
    <row r="322" spans="1:1">
      <c r="A322" s="139"/>
    </row>
    <row r="323" spans="1:1">
      <c r="A323" s="139"/>
    </row>
    <row r="324" spans="1:1">
      <c r="A324" s="139"/>
    </row>
    <row r="325" spans="1:1">
      <c r="A325" s="139"/>
    </row>
    <row r="326" spans="1:1">
      <c r="A326" s="139"/>
    </row>
    <row r="327" spans="1:1">
      <c r="A327" s="139"/>
    </row>
    <row r="328" spans="1:1">
      <c r="A328" s="139"/>
    </row>
    <row r="329" spans="1:1">
      <c r="A329" s="139"/>
    </row>
    <row r="330" spans="1:1">
      <c r="A330" s="139"/>
    </row>
    <row r="331" spans="1:1">
      <c r="A331" s="139"/>
    </row>
    <row r="332" spans="1:1">
      <c r="A332" s="139"/>
    </row>
    <row r="333" spans="1:1">
      <c r="A333" s="139"/>
    </row>
  </sheetData>
  <mergeCells count="12">
    <mergeCell ref="C110:D110"/>
    <mergeCell ref="G110:I110"/>
    <mergeCell ref="C111:D111"/>
    <mergeCell ref="G111:I111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58" orientation="landscape" r:id="rId1"/>
  <rowBreaks count="1" manualBreakCount="1">
    <brk id="83" max="9" man="1"/>
  </rowBreaks>
  <ignoredErrors>
    <ignoredError sqref="F23:F24 F84 F93" formula="1"/>
    <ignoredError sqref="C101:E101 G101:J101 G84:J84 C84 G93:J93 G24:J24" formulaRange="1"/>
    <ignoredError sqref="F101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99"/>
  </sheetPr>
  <dimension ref="A1:K184"/>
  <sheetViews>
    <sheetView view="pageBreakPreview" zoomScale="60" zoomScaleNormal="75" workbookViewId="0">
      <selection activeCell="D11" sqref="D11"/>
    </sheetView>
  </sheetViews>
  <sheetFormatPr defaultRowHeight="20.25"/>
  <cols>
    <col min="1" max="1" width="76.140625" style="45" customWidth="1"/>
    <col min="2" max="2" width="13" style="47" customWidth="1"/>
    <col min="3" max="5" width="19.42578125" style="398" customWidth="1"/>
    <col min="6" max="6" width="17.42578125" style="45" customWidth="1"/>
    <col min="7" max="10" width="19.42578125" style="45" customWidth="1"/>
    <col min="11" max="11" width="9.5703125" style="45" customWidth="1"/>
    <col min="12" max="12" width="9.85546875" style="45" customWidth="1"/>
    <col min="13" max="16384" width="9.140625" style="45"/>
  </cols>
  <sheetData>
    <row r="1" spans="1:11" ht="30.75" customHeight="1">
      <c r="J1" s="64" t="s">
        <v>356</v>
      </c>
    </row>
    <row r="2" spans="1:11" ht="39" customHeight="1">
      <c r="A2" s="550" t="s">
        <v>146</v>
      </c>
      <c r="B2" s="550"/>
      <c r="C2" s="550"/>
      <c r="D2" s="550"/>
      <c r="E2" s="550"/>
      <c r="F2" s="550"/>
      <c r="G2" s="550"/>
      <c r="H2" s="550"/>
      <c r="I2" s="550"/>
      <c r="J2" s="550"/>
    </row>
    <row r="3" spans="1:11" ht="35.25" customHeight="1">
      <c r="A3" s="551" t="s">
        <v>393</v>
      </c>
      <c r="B3" s="551"/>
      <c r="C3" s="551"/>
      <c r="D3" s="551"/>
      <c r="E3" s="551"/>
      <c r="F3" s="551"/>
      <c r="G3" s="551"/>
      <c r="H3" s="551"/>
      <c r="I3" s="551"/>
      <c r="J3" s="551"/>
    </row>
    <row r="4" spans="1:11" ht="43.5" customHeight="1">
      <c r="A4" s="508" t="s">
        <v>166</v>
      </c>
      <c r="B4" s="510" t="s">
        <v>17</v>
      </c>
      <c r="C4" s="489" t="s">
        <v>454</v>
      </c>
      <c r="D4" s="489" t="s">
        <v>455</v>
      </c>
      <c r="E4" s="491" t="s">
        <v>451</v>
      </c>
      <c r="F4" s="489" t="s">
        <v>456</v>
      </c>
      <c r="G4" s="510" t="s">
        <v>337</v>
      </c>
      <c r="H4" s="510"/>
      <c r="I4" s="510"/>
      <c r="J4" s="510"/>
    </row>
    <row r="5" spans="1:11" ht="86.25" customHeight="1">
      <c r="A5" s="508"/>
      <c r="B5" s="510"/>
      <c r="C5" s="490"/>
      <c r="D5" s="490"/>
      <c r="E5" s="492"/>
      <c r="F5" s="490"/>
      <c r="G5" s="73" t="s">
        <v>129</v>
      </c>
      <c r="H5" s="73" t="s">
        <v>130</v>
      </c>
      <c r="I5" s="73" t="s">
        <v>131</v>
      </c>
      <c r="J5" s="73" t="s">
        <v>63</v>
      </c>
    </row>
    <row r="6" spans="1:11" ht="51.75" customHeight="1">
      <c r="A6" s="54">
        <v>1</v>
      </c>
      <c r="B6" s="55">
        <v>2</v>
      </c>
      <c r="C6" s="395">
        <v>3</v>
      </c>
      <c r="D6" s="395">
        <v>4</v>
      </c>
      <c r="E6" s="395">
        <v>5</v>
      </c>
      <c r="F6" s="395">
        <v>6</v>
      </c>
      <c r="G6" s="395">
        <v>7</v>
      </c>
      <c r="H6" s="395">
        <v>8</v>
      </c>
      <c r="I6" s="395">
        <v>9</v>
      </c>
      <c r="J6" s="395">
        <v>10</v>
      </c>
    </row>
    <row r="7" spans="1:11" s="60" customFormat="1" ht="56.25" customHeight="1">
      <c r="A7" s="96" t="s">
        <v>73</v>
      </c>
      <c r="B7" s="189">
        <v>4000</v>
      </c>
      <c r="C7" s="368">
        <f>SUM(C8:C13)</f>
        <v>9796</v>
      </c>
      <c r="D7" s="199">
        <f>SUM(D8:D13)</f>
        <v>3605</v>
      </c>
      <c r="E7" s="199">
        <f>SUM(E8:E13)</f>
        <v>4898</v>
      </c>
      <c r="F7" s="199">
        <f>SUM(G7:J7)</f>
        <v>1700</v>
      </c>
      <c r="G7" s="403">
        <f>SUM(G8:G13)</f>
        <v>50</v>
      </c>
      <c r="H7" s="403">
        <f>SUM(H8:H13)</f>
        <v>50</v>
      </c>
      <c r="I7" s="403">
        <f>SUM(I8:I13)</f>
        <v>1550</v>
      </c>
      <c r="J7" s="403">
        <f>SUM(J8:J13)</f>
        <v>50</v>
      </c>
    </row>
    <row r="8" spans="1:11" ht="49.5" customHeight="1">
      <c r="A8" s="56" t="s">
        <v>1</v>
      </c>
      <c r="B8" s="94" t="s">
        <v>150</v>
      </c>
      <c r="C8" s="194">
        <v>0</v>
      </c>
      <c r="D8" s="404">
        <v>0</v>
      </c>
      <c r="E8" s="404">
        <v>0</v>
      </c>
      <c r="F8" s="404">
        <f t="shared" ref="F8:F13" si="0">SUM(G8:J8)</f>
        <v>0</v>
      </c>
      <c r="G8" s="404">
        <v>0</v>
      </c>
      <c r="H8" s="404">
        <v>0</v>
      </c>
      <c r="I8" s="404">
        <v>0</v>
      </c>
      <c r="J8" s="404">
        <v>0</v>
      </c>
    </row>
    <row r="9" spans="1:11" ht="57" customHeight="1">
      <c r="A9" s="56" t="s">
        <v>2</v>
      </c>
      <c r="B9" s="94">
        <v>4020</v>
      </c>
      <c r="C9" s="404">
        <v>3451</v>
      </c>
      <c r="D9" s="404">
        <v>3485</v>
      </c>
      <c r="E9" s="404">
        <v>3388</v>
      </c>
      <c r="F9" s="404">
        <f t="shared" si="0"/>
        <v>1500</v>
      </c>
      <c r="G9" s="404">
        <v>0</v>
      </c>
      <c r="H9" s="198">
        <v>0</v>
      </c>
      <c r="I9" s="404">
        <v>1500</v>
      </c>
      <c r="J9" s="404">
        <v>0</v>
      </c>
    </row>
    <row r="10" spans="1:11" ht="63" customHeight="1">
      <c r="A10" s="56" t="s">
        <v>27</v>
      </c>
      <c r="B10" s="94">
        <v>4030</v>
      </c>
      <c r="C10" s="404">
        <v>818</v>
      </c>
      <c r="D10" s="404">
        <v>120</v>
      </c>
      <c r="E10" s="404">
        <v>1010</v>
      </c>
      <c r="F10" s="404">
        <f t="shared" si="0"/>
        <v>200</v>
      </c>
      <c r="G10" s="404">
        <v>50</v>
      </c>
      <c r="H10" s="404">
        <v>50</v>
      </c>
      <c r="I10" s="404">
        <v>50</v>
      </c>
      <c r="J10" s="404">
        <v>50</v>
      </c>
    </row>
    <row r="11" spans="1:11" ht="57" customHeight="1">
      <c r="A11" s="56" t="s">
        <v>3</v>
      </c>
      <c r="B11" s="94">
        <v>4040</v>
      </c>
      <c r="C11" s="198">
        <v>813</v>
      </c>
      <c r="D11" s="404">
        <v>0</v>
      </c>
      <c r="E11" s="404">
        <v>286</v>
      </c>
      <c r="F11" s="404">
        <f t="shared" si="0"/>
        <v>0</v>
      </c>
      <c r="G11" s="404">
        <v>0</v>
      </c>
      <c r="H11" s="404">
        <v>0</v>
      </c>
      <c r="I11" s="404">
        <v>0</v>
      </c>
      <c r="J11" s="404">
        <v>0</v>
      </c>
    </row>
    <row r="12" spans="1:11" ht="57" customHeight="1">
      <c r="A12" s="56" t="s">
        <v>59</v>
      </c>
      <c r="B12" s="94">
        <v>4050</v>
      </c>
      <c r="C12" s="404">
        <v>4714</v>
      </c>
      <c r="D12" s="404">
        <v>0</v>
      </c>
      <c r="E12" s="404">
        <v>214</v>
      </c>
      <c r="F12" s="404">
        <v>0</v>
      </c>
      <c r="G12" s="404">
        <v>0</v>
      </c>
      <c r="H12" s="404">
        <v>0</v>
      </c>
      <c r="I12" s="404">
        <v>0</v>
      </c>
      <c r="J12" s="404">
        <v>0</v>
      </c>
    </row>
    <row r="13" spans="1:11" ht="57" customHeight="1">
      <c r="A13" s="56" t="s">
        <v>273</v>
      </c>
      <c r="B13" s="94">
        <v>4060</v>
      </c>
      <c r="C13" s="404">
        <v>0</v>
      </c>
      <c r="D13" s="404">
        <v>0</v>
      </c>
      <c r="E13" s="404">
        <v>0</v>
      </c>
      <c r="F13" s="404">
        <f t="shared" si="0"/>
        <v>0</v>
      </c>
      <c r="G13" s="404">
        <v>0</v>
      </c>
      <c r="H13" s="404">
        <v>0</v>
      </c>
      <c r="I13" s="404">
        <v>0</v>
      </c>
      <c r="J13" s="404">
        <v>0</v>
      </c>
    </row>
    <row r="14" spans="1:11" ht="20.100000000000001" customHeight="1">
      <c r="A14" s="44"/>
      <c r="B14" s="44"/>
      <c r="C14" s="44"/>
      <c r="D14" s="44"/>
      <c r="E14" s="44"/>
      <c r="F14" s="95"/>
      <c r="G14" s="95"/>
      <c r="H14" s="95"/>
      <c r="I14" s="95"/>
      <c r="J14" s="95"/>
    </row>
    <row r="15" spans="1:11" ht="20.100000000000001" customHeight="1">
      <c r="A15" s="44"/>
      <c r="B15" s="44"/>
      <c r="C15" s="44"/>
      <c r="D15" s="44"/>
      <c r="E15" s="44"/>
      <c r="F15" s="95"/>
      <c r="G15" s="95"/>
      <c r="H15" s="95"/>
      <c r="I15" s="95"/>
      <c r="J15" s="95"/>
    </row>
    <row r="16" spans="1:11" s="66" customFormat="1" ht="20.100000000000001" customHeight="1">
      <c r="A16" s="49"/>
      <c r="B16" s="51"/>
      <c r="C16" s="44"/>
      <c r="D16" s="44"/>
      <c r="E16" s="44"/>
      <c r="F16" s="44"/>
      <c r="G16" s="44"/>
      <c r="H16" s="44"/>
      <c r="I16" s="44"/>
      <c r="J16" s="44"/>
      <c r="K16" s="45"/>
    </row>
    <row r="17" spans="1:10" ht="39" customHeight="1">
      <c r="A17" s="125" t="s">
        <v>675</v>
      </c>
      <c r="B17" s="68"/>
      <c r="C17" s="516" t="s">
        <v>86</v>
      </c>
      <c r="D17" s="517"/>
      <c r="E17" s="517"/>
      <c r="F17" s="517"/>
      <c r="G17" s="69"/>
      <c r="H17" s="473" t="s">
        <v>677</v>
      </c>
      <c r="I17" s="473"/>
      <c r="J17" s="473"/>
    </row>
    <row r="18" spans="1:10" s="66" customFormat="1" ht="46.5" customHeight="1">
      <c r="A18" s="356" t="s">
        <v>369</v>
      </c>
      <c r="B18" s="44"/>
      <c r="C18" s="511" t="s">
        <v>69</v>
      </c>
      <c r="D18" s="511"/>
      <c r="E18" s="511"/>
      <c r="F18" s="511"/>
      <c r="G18" s="48"/>
      <c r="H18" s="543" t="s">
        <v>83</v>
      </c>
      <c r="I18" s="543"/>
      <c r="J18" s="543"/>
    </row>
    <row r="19" spans="1:10">
      <c r="A19" s="62"/>
    </row>
    <row r="20" spans="1:10">
      <c r="A20" s="62"/>
    </row>
    <row r="21" spans="1:10">
      <c r="A21" s="62"/>
    </row>
    <row r="22" spans="1:10">
      <c r="A22" s="62"/>
    </row>
    <row r="23" spans="1:10">
      <c r="A23" s="62"/>
    </row>
    <row r="24" spans="1:10">
      <c r="A24" s="62"/>
    </row>
    <row r="25" spans="1:10">
      <c r="A25" s="62"/>
    </row>
    <row r="26" spans="1:10">
      <c r="A26" s="62"/>
    </row>
    <row r="27" spans="1:10">
      <c r="A27" s="62"/>
    </row>
    <row r="28" spans="1:10">
      <c r="A28" s="62"/>
    </row>
    <row r="29" spans="1:10">
      <c r="A29" s="62"/>
    </row>
    <row r="30" spans="1:10">
      <c r="A30" s="62"/>
    </row>
    <row r="31" spans="1:10">
      <c r="A31" s="62"/>
    </row>
    <row r="32" spans="1:10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  <row r="47" spans="1:1">
      <c r="A47" s="62"/>
    </row>
    <row r="48" spans="1:1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  <row r="56" spans="1:1">
      <c r="A56" s="62"/>
    </row>
    <row r="57" spans="1:1">
      <c r="A57" s="62"/>
    </row>
    <row r="58" spans="1:1">
      <c r="A58" s="62"/>
    </row>
    <row r="59" spans="1:1">
      <c r="A59" s="62"/>
    </row>
    <row r="60" spans="1:1">
      <c r="A60" s="62"/>
    </row>
    <row r="61" spans="1:1">
      <c r="A61" s="62"/>
    </row>
    <row r="62" spans="1:1">
      <c r="A62" s="62"/>
    </row>
    <row r="63" spans="1:1">
      <c r="A63" s="62"/>
    </row>
    <row r="64" spans="1:1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  <row r="74" spans="1:1">
      <c r="A74" s="62"/>
    </row>
    <row r="75" spans="1:1">
      <c r="A75" s="62"/>
    </row>
    <row r="76" spans="1:1">
      <c r="A76" s="62"/>
    </row>
    <row r="77" spans="1:1">
      <c r="A77" s="62"/>
    </row>
    <row r="78" spans="1:1">
      <c r="A78" s="62"/>
    </row>
    <row r="79" spans="1:1">
      <c r="A79" s="62"/>
    </row>
    <row r="80" spans="1:1">
      <c r="A80" s="62"/>
    </row>
    <row r="81" spans="1:1">
      <c r="A81" s="62"/>
    </row>
    <row r="82" spans="1:1">
      <c r="A82" s="62"/>
    </row>
    <row r="83" spans="1:1">
      <c r="A83" s="62"/>
    </row>
    <row r="84" spans="1:1">
      <c r="A84" s="62"/>
    </row>
    <row r="85" spans="1:1">
      <c r="A85" s="62"/>
    </row>
    <row r="86" spans="1:1">
      <c r="A86" s="62"/>
    </row>
    <row r="87" spans="1:1">
      <c r="A87" s="62"/>
    </row>
    <row r="88" spans="1:1">
      <c r="A88" s="62"/>
    </row>
    <row r="89" spans="1:1">
      <c r="A89" s="62"/>
    </row>
    <row r="90" spans="1:1">
      <c r="A90" s="62"/>
    </row>
    <row r="91" spans="1:1">
      <c r="A91" s="62"/>
    </row>
    <row r="92" spans="1:1">
      <c r="A92" s="62"/>
    </row>
    <row r="93" spans="1:1">
      <c r="A93" s="62"/>
    </row>
    <row r="94" spans="1:1">
      <c r="A94" s="62"/>
    </row>
    <row r="95" spans="1:1">
      <c r="A95" s="62"/>
    </row>
    <row r="96" spans="1:1">
      <c r="A96" s="62"/>
    </row>
    <row r="97" spans="1:1">
      <c r="A97" s="62"/>
    </row>
    <row r="98" spans="1:1">
      <c r="A98" s="62"/>
    </row>
    <row r="99" spans="1:1">
      <c r="A99" s="62"/>
    </row>
    <row r="100" spans="1:1">
      <c r="A100" s="62"/>
    </row>
    <row r="101" spans="1:1">
      <c r="A101" s="62"/>
    </row>
    <row r="102" spans="1:1">
      <c r="A102" s="62"/>
    </row>
    <row r="103" spans="1:1">
      <c r="A103" s="62"/>
    </row>
    <row r="104" spans="1:1">
      <c r="A104" s="62"/>
    </row>
    <row r="105" spans="1:1">
      <c r="A105" s="62"/>
    </row>
    <row r="106" spans="1:1">
      <c r="A106" s="62"/>
    </row>
    <row r="107" spans="1:1">
      <c r="A107" s="62"/>
    </row>
    <row r="108" spans="1:1">
      <c r="A108" s="62"/>
    </row>
    <row r="109" spans="1:1">
      <c r="A109" s="62"/>
    </row>
    <row r="110" spans="1:1">
      <c r="A110" s="62"/>
    </row>
    <row r="111" spans="1:1">
      <c r="A111" s="62"/>
    </row>
    <row r="112" spans="1:1">
      <c r="A112" s="62"/>
    </row>
    <row r="113" spans="1:1">
      <c r="A113" s="62"/>
    </row>
    <row r="114" spans="1:1">
      <c r="A114" s="62"/>
    </row>
    <row r="115" spans="1:1">
      <c r="A115" s="62"/>
    </row>
    <row r="116" spans="1:1">
      <c r="A116" s="62"/>
    </row>
    <row r="117" spans="1:1">
      <c r="A117" s="62"/>
    </row>
    <row r="118" spans="1:1">
      <c r="A118" s="62"/>
    </row>
    <row r="119" spans="1:1">
      <c r="A119" s="62"/>
    </row>
    <row r="120" spans="1:1">
      <c r="A120" s="62"/>
    </row>
    <row r="121" spans="1:1">
      <c r="A121" s="62"/>
    </row>
    <row r="122" spans="1:1">
      <c r="A122" s="62"/>
    </row>
    <row r="123" spans="1:1">
      <c r="A123" s="62"/>
    </row>
    <row r="124" spans="1:1">
      <c r="A124" s="62"/>
    </row>
    <row r="125" spans="1:1">
      <c r="A125" s="62"/>
    </row>
    <row r="126" spans="1:1">
      <c r="A126" s="62"/>
    </row>
    <row r="127" spans="1:1">
      <c r="A127" s="62"/>
    </row>
    <row r="128" spans="1:1">
      <c r="A128" s="62"/>
    </row>
    <row r="129" spans="1:1">
      <c r="A129" s="62"/>
    </row>
    <row r="130" spans="1:1">
      <c r="A130" s="62"/>
    </row>
    <row r="131" spans="1:1">
      <c r="A131" s="62"/>
    </row>
    <row r="132" spans="1:1">
      <c r="A132" s="62"/>
    </row>
    <row r="133" spans="1:1">
      <c r="A133" s="62"/>
    </row>
    <row r="134" spans="1:1">
      <c r="A134" s="62"/>
    </row>
    <row r="135" spans="1:1">
      <c r="A135" s="62"/>
    </row>
    <row r="136" spans="1:1">
      <c r="A136" s="62"/>
    </row>
    <row r="137" spans="1:1">
      <c r="A137" s="62"/>
    </row>
    <row r="138" spans="1:1">
      <c r="A138" s="62"/>
    </row>
    <row r="139" spans="1:1">
      <c r="A139" s="62"/>
    </row>
    <row r="140" spans="1:1">
      <c r="A140" s="62"/>
    </row>
    <row r="141" spans="1:1">
      <c r="A141" s="62"/>
    </row>
    <row r="142" spans="1:1">
      <c r="A142" s="62"/>
    </row>
    <row r="143" spans="1:1">
      <c r="A143" s="62"/>
    </row>
    <row r="144" spans="1:1">
      <c r="A144" s="62"/>
    </row>
    <row r="145" spans="1:1">
      <c r="A145" s="62"/>
    </row>
    <row r="146" spans="1:1">
      <c r="A146" s="62"/>
    </row>
    <row r="147" spans="1:1">
      <c r="A147" s="62"/>
    </row>
    <row r="148" spans="1:1">
      <c r="A148" s="62"/>
    </row>
    <row r="149" spans="1:1">
      <c r="A149" s="62"/>
    </row>
    <row r="150" spans="1:1">
      <c r="A150" s="62"/>
    </row>
    <row r="151" spans="1:1">
      <c r="A151" s="62"/>
    </row>
    <row r="152" spans="1:1">
      <c r="A152" s="62"/>
    </row>
    <row r="153" spans="1:1">
      <c r="A153" s="62"/>
    </row>
    <row r="154" spans="1:1">
      <c r="A154" s="62"/>
    </row>
    <row r="155" spans="1:1">
      <c r="A155" s="62"/>
    </row>
    <row r="156" spans="1:1">
      <c r="A156" s="62"/>
    </row>
    <row r="157" spans="1:1">
      <c r="A157" s="62"/>
    </row>
    <row r="158" spans="1:1">
      <c r="A158" s="62"/>
    </row>
    <row r="159" spans="1:1">
      <c r="A159" s="62"/>
    </row>
    <row r="160" spans="1:1">
      <c r="A160" s="62"/>
    </row>
    <row r="161" spans="1:1">
      <c r="A161" s="62"/>
    </row>
    <row r="162" spans="1:1">
      <c r="A162" s="62"/>
    </row>
    <row r="163" spans="1:1">
      <c r="A163" s="62"/>
    </row>
    <row r="164" spans="1:1">
      <c r="A164" s="62"/>
    </row>
    <row r="165" spans="1:1">
      <c r="A165" s="62"/>
    </row>
    <row r="166" spans="1:1">
      <c r="A166" s="62"/>
    </row>
    <row r="167" spans="1:1">
      <c r="A167" s="62"/>
    </row>
    <row r="168" spans="1:1">
      <c r="A168" s="62"/>
    </row>
    <row r="169" spans="1:1">
      <c r="A169" s="62"/>
    </row>
    <row r="170" spans="1:1">
      <c r="A170" s="62"/>
    </row>
    <row r="171" spans="1:1">
      <c r="A171" s="62"/>
    </row>
    <row r="172" spans="1:1">
      <c r="A172" s="62"/>
    </row>
    <row r="173" spans="1:1">
      <c r="A173" s="62"/>
    </row>
    <row r="174" spans="1:1">
      <c r="A174" s="62"/>
    </row>
    <row r="175" spans="1:1">
      <c r="A175" s="62"/>
    </row>
    <row r="176" spans="1:1">
      <c r="A176" s="62"/>
    </row>
    <row r="177" spans="1:1">
      <c r="A177" s="62"/>
    </row>
    <row r="178" spans="1:1">
      <c r="A178" s="62"/>
    </row>
    <row r="179" spans="1:1">
      <c r="A179" s="62"/>
    </row>
    <row r="180" spans="1:1">
      <c r="A180" s="62"/>
    </row>
    <row r="181" spans="1:1">
      <c r="A181" s="62"/>
    </row>
    <row r="182" spans="1:1">
      <c r="A182" s="62"/>
    </row>
    <row r="183" spans="1:1">
      <c r="A183" s="62"/>
    </row>
    <row r="184" spans="1:1">
      <c r="A184" s="62"/>
    </row>
  </sheetData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ageMargins left="0.59055118110236227" right="0.59055118110236227" top="0.98425196850393704" bottom="0.59055118110236227" header="0" footer="0"/>
  <pageSetup paperSize="9" scale="55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3"/>
  </sheetPr>
  <dimension ref="A2:O311"/>
  <sheetViews>
    <sheetView view="pageBreakPreview" zoomScale="60" workbookViewId="0">
      <selection activeCell="A26" sqref="A26"/>
    </sheetView>
  </sheetViews>
  <sheetFormatPr defaultRowHeight="20.25"/>
  <cols>
    <col min="1" max="1" width="60.28515625" style="3" customWidth="1"/>
    <col min="2" max="2" width="12" style="192" customWidth="1"/>
    <col min="3" max="3" width="16.140625" style="398" customWidth="1"/>
    <col min="4" max="4" width="16.7109375" style="398" customWidth="1"/>
    <col min="5" max="5" width="16.140625" style="398" customWidth="1"/>
    <col min="6" max="6" width="16" style="398" customWidth="1"/>
    <col min="7" max="7" width="16.28515625" style="45" customWidth="1"/>
    <col min="8" max="8" width="16.85546875" style="45" customWidth="1"/>
    <col min="9" max="9" width="16.140625" style="45" customWidth="1"/>
    <col min="10" max="10" width="16.42578125" style="45" customWidth="1"/>
    <col min="11" max="16384" width="9.140625" style="3"/>
  </cols>
  <sheetData>
    <row r="2" spans="1:11" ht="33.75" customHeight="1">
      <c r="A2" s="518" t="s">
        <v>446</v>
      </c>
      <c r="B2" s="518"/>
      <c r="C2" s="518"/>
      <c r="D2" s="518"/>
      <c r="E2" s="518"/>
      <c r="F2" s="518"/>
      <c r="G2" s="518"/>
      <c r="H2" s="518"/>
    </row>
    <row r="3" spans="1:11" ht="28.5" customHeight="1">
      <c r="A3" s="191"/>
      <c r="B3" s="127"/>
      <c r="C3" s="396"/>
      <c r="D3" s="396"/>
      <c r="E3" s="396"/>
      <c r="F3" s="412"/>
      <c r="G3" s="396"/>
      <c r="H3" s="396"/>
      <c r="I3" s="552" t="s">
        <v>323</v>
      </c>
      <c r="J3" s="552"/>
    </row>
    <row r="4" spans="1:11" ht="41.25" customHeight="1">
      <c r="A4" s="519" t="s">
        <v>166</v>
      </c>
      <c r="B4" s="521" t="s">
        <v>17</v>
      </c>
      <c r="C4" s="489" t="s">
        <v>454</v>
      </c>
      <c r="D4" s="489" t="s">
        <v>455</v>
      </c>
      <c r="E4" s="491" t="s">
        <v>451</v>
      </c>
      <c r="F4" s="489" t="s">
        <v>456</v>
      </c>
      <c r="G4" s="547" t="s">
        <v>337</v>
      </c>
      <c r="H4" s="548"/>
      <c r="I4" s="548"/>
      <c r="J4" s="549"/>
    </row>
    <row r="5" spans="1:11" ht="54" customHeight="1">
      <c r="A5" s="520"/>
      <c r="B5" s="522"/>
      <c r="C5" s="490"/>
      <c r="D5" s="490"/>
      <c r="E5" s="492"/>
      <c r="F5" s="490"/>
      <c r="G5" s="397" t="s">
        <v>129</v>
      </c>
      <c r="H5" s="397" t="s">
        <v>130</v>
      </c>
      <c r="I5" s="397" t="s">
        <v>131</v>
      </c>
      <c r="J5" s="397" t="s">
        <v>63</v>
      </c>
    </row>
    <row r="6" spans="1:11" ht="23.25" customHeight="1">
      <c r="A6" s="128">
        <v>1</v>
      </c>
      <c r="B6" s="129">
        <v>2</v>
      </c>
      <c r="C6" s="414">
        <v>3</v>
      </c>
      <c r="D6" s="414">
        <v>4</v>
      </c>
      <c r="E6" s="414">
        <v>5</v>
      </c>
      <c r="F6" s="414">
        <v>6</v>
      </c>
      <c r="G6" s="414">
        <v>7</v>
      </c>
      <c r="H6" s="414">
        <v>8</v>
      </c>
      <c r="I6" s="394">
        <v>9</v>
      </c>
      <c r="J6" s="394">
        <v>10</v>
      </c>
    </row>
    <row r="7" spans="1:11" ht="46.5" customHeight="1">
      <c r="A7" s="170" t="s">
        <v>73</v>
      </c>
      <c r="B7" s="215">
        <v>4000</v>
      </c>
      <c r="C7" s="199">
        <f>C8+C38+C68+C77+C85</f>
        <v>9796</v>
      </c>
      <c r="D7" s="199">
        <f>D8+D38+D68+D77+D85</f>
        <v>3605</v>
      </c>
      <c r="E7" s="199">
        <f>E8+E38+E68+E77+E85</f>
        <v>4898</v>
      </c>
      <c r="F7" s="199">
        <f>SUM(G7:J7)</f>
        <v>1700</v>
      </c>
      <c r="G7" s="403">
        <f>G8+G38</f>
        <v>50</v>
      </c>
      <c r="H7" s="403">
        <f>H8+H38</f>
        <v>50</v>
      </c>
      <c r="I7" s="403">
        <f>I8+I38</f>
        <v>1550</v>
      </c>
      <c r="J7" s="403">
        <f>J8+J38</f>
        <v>50</v>
      </c>
      <c r="K7" s="45"/>
    </row>
    <row r="8" spans="1:11" s="42" customFormat="1" ht="40.5" customHeight="1">
      <c r="A8" s="171" t="s">
        <v>2</v>
      </c>
      <c r="B8" s="172">
        <v>4020</v>
      </c>
      <c r="C8" s="403">
        <f t="shared" ref="C8:J8" si="0">SUM(C9:C37)</f>
        <v>3451</v>
      </c>
      <c r="D8" s="403">
        <f t="shared" si="0"/>
        <v>3485</v>
      </c>
      <c r="E8" s="403">
        <f t="shared" si="0"/>
        <v>3388</v>
      </c>
      <c r="F8" s="403">
        <f t="shared" si="0"/>
        <v>1500</v>
      </c>
      <c r="G8" s="403">
        <f t="shared" si="0"/>
        <v>0</v>
      </c>
      <c r="H8" s="403">
        <f t="shared" si="0"/>
        <v>0</v>
      </c>
      <c r="I8" s="403">
        <f t="shared" si="0"/>
        <v>1500</v>
      </c>
      <c r="J8" s="403">
        <f t="shared" si="0"/>
        <v>0</v>
      </c>
    </row>
    <row r="9" spans="1:11" s="42" customFormat="1" ht="33" customHeight="1">
      <c r="A9" s="43" t="s">
        <v>638</v>
      </c>
      <c r="B9" s="172"/>
      <c r="C9" s="198">
        <v>63</v>
      </c>
      <c r="D9" s="403">
        <v>0</v>
      </c>
      <c r="E9" s="198">
        <v>71</v>
      </c>
      <c r="F9" s="403">
        <v>0</v>
      </c>
      <c r="G9" s="403">
        <v>0</v>
      </c>
      <c r="H9" s="403">
        <v>0</v>
      </c>
      <c r="I9" s="403">
        <v>0</v>
      </c>
      <c r="J9" s="403">
        <v>0</v>
      </c>
    </row>
    <row r="10" spans="1:11" s="42" customFormat="1" ht="35.25" customHeight="1">
      <c r="A10" s="43" t="s">
        <v>565</v>
      </c>
      <c r="B10" s="172"/>
      <c r="C10" s="198">
        <v>6</v>
      </c>
      <c r="D10" s="403">
        <v>0</v>
      </c>
      <c r="E10" s="198">
        <v>0</v>
      </c>
      <c r="F10" s="403">
        <v>0</v>
      </c>
      <c r="G10" s="403">
        <v>0</v>
      </c>
      <c r="H10" s="403">
        <v>0</v>
      </c>
      <c r="I10" s="403">
        <v>0</v>
      </c>
      <c r="J10" s="403">
        <v>0</v>
      </c>
    </row>
    <row r="11" spans="1:11" s="42" customFormat="1" ht="35.25" customHeight="1">
      <c r="A11" s="43" t="s">
        <v>566</v>
      </c>
      <c r="B11" s="172"/>
      <c r="C11" s="198">
        <v>26</v>
      </c>
      <c r="D11" s="403">
        <v>0</v>
      </c>
      <c r="E11" s="198">
        <v>0</v>
      </c>
      <c r="F11" s="403">
        <v>0</v>
      </c>
      <c r="G11" s="403">
        <v>0</v>
      </c>
      <c r="H11" s="403">
        <v>0</v>
      </c>
      <c r="I11" s="403">
        <v>0</v>
      </c>
      <c r="J11" s="403">
        <v>0</v>
      </c>
    </row>
    <row r="12" spans="1:11" s="42" customFormat="1" ht="33" customHeight="1">
      <c r="A12" s="43" t="s">
        <v>567</v>
      </c>
      <c r="B12" s="172"/>
      <c r="C12" s="198">
        <v>8</v>
      </c>
      <c r="D12" s="403">
        <v>0</v>
      </c>
      <c r="E12" s="198">
        <v>0</v>
      </c>
      <c r="F12" s="403">
        <v>0</v>
      </c>
      <c r="G12" s="403">
        <v>0</v>
      </c>
      <c r="H12" s="403">
        <v>0</v>
      </c>
      <c r="I12" s="403">
        <v>0</v>
      </c>
      <c r="J12" s="403">
        <v>0</v>
      </c>
    </row>
    <row r="13" spans="1:11" s="42" customFormat="1" ht="33" customHeight="1">
      <c r="A13" s="43" t="s">
        <v>568</v>
      </c>
      <c r="B13" s="172"/>
      <c r="C13" s="198">
        <v>100</v>
      </c>
      <c r="D13" s="403">
        <v>0</v>
      </c>
      <c r="E13" s="198">
        <v>0</v>
      </c>
      <c r="F13" s="403">
        <v>0</v>
      </c>
      <c r="G13" s="403">
        <v>0</v>
      </c>
      <c r="H13" s="403">
        <v>0</v>
      </c>
      <c r="I13" s="403">
        <v>0</v>
      </c>
      <c r="J13" s="403">
        <v>0</v>
      </c>
    </row>
    <row r="14" spans="1:11" s="42" customFormat="1" ht="33" customHeight="1">
      <c r="A14" s="43" t="s">
        <v>569</v>
      </c>
      <c r="B14" s="172"/>
      <c r="C14" s="198">
        <v>311</v>
      </c>
      <c r="D14" s="403">
        <v>0</v>
      </c>
      <c r="E14" s="198">
        <v>0</v>
      </c>
      <c r="F14" s="403">
        <v>0</v>
      </c>
      <c r="G14" s="403">
        <v>0</v>
      </c>
      <c r="H14" s="403">
        <v>0</v>
      </c>
      <c r="I14" s="403">
        <v>0</v>
      </c>
      <c r="J14" s="403">
        <v>0</v>
      </c>
    </row>
    <row r="15" spans="1:11" s="42" customFormat="1" ht="33" customHeight="1">
      <c r="A15" s="43" t="s">
        <v>570</v>
      </c>
      <c r="B15" s="172"/>
      <c r="C15" s="198">
        <v>49</v>
      </c>
      <c r="D15" s="403">
        <v>0</v>
      </c>
      <c r="E15" s="198">
        <v>0</v>
      </c>
      <c r="F15" s="403">
        <v>0</v>
      </c>
      <c r="G15" s="403">
        <v>0</v>
      </c>
      <c r="H15" s="403">
        <v>0</v>
      </c>
      <c r="I15" s="403">
        <v>0</v>
      </c>
      <c r="J15" s="403">
        <v>0</v>
      </c>
    </row>
    <row r="16" spans="1:11" s="42" customFormat="1" ht="27.75" customHeight="1">
      <c r="A16" s="43" t="s">
        <v>571</v>
      </c>
      <c r="B16" s="172"/>
      <c r="C16" s="198">
        <v>10</v>
      </c>
      <c r="D16" s="403">
        <v>0</v>
      </c>
      <c r="E16" s="198">
        <v>0</v>
      </c>
      <c r="F16" s="403">
        <v>0</v>
      </c>
      <c r="G16" s="403">
        <v>0</v>
      </c>
      <c r="H16" s="403">
        <v>0</v>
      </c>
      <c r="I16" s="403">
        <v>0</v>
      </c>
      <c r="J16" s="403">
        <v>0</v>
      </c>
    </row>
    <row r="17" spans="1:10" s="42" customFormat="1" ht="34.5" customHeight="1">
      <c r="A17" s="331" t="s">
        <v>572</v>
      </c>
      <c r="B17" s="172"/>
      <c r="C17" s="198">
        <v>75</v>
      </c>
      <c r="D17" s="403">
        <v>0</v>
      </c>
      <c r="E17" s="198">
        <v>0</v>
      </c>
      <c r="F17" s="403">
        <v>0</v>
      </c>
      <c r="G17" s="403">
        <v>0</v>
      </c>
      <c r="H17" s="403">
        <v>0</v>
      </c>
      <c r="I17" s="403">
        <v>0</v>
      </c>
      <c r="J17" s="403">
        <v>0</v>
      </c>
    </row>
    <row r="18" spans="1:10" s="42" customFormat="1" ht="34.5" customHeight="1">
      <c r="A18" s="331" t="s">
        <v>573</v>
      </c>
      <c r="B18" s="172"/>
      <c r="C18" s="198">
        <v>867</v>
      </c>
      <c r="D18" s="403">
        <v>0</v>
      </c>
      <c r="E18" s="198">
        <v>0</v>
      </c>
      <c r="F18" s="403">
        <v>0</v>
      </c>
      <c r="G18" s="403">
        <v>0</v>
      </c>
      <c r="H18" s="403">
        <v>0</v>
      </c>
      <c r="I18" s="403">
        <v>0</v>
      </c>
      <c r="J18" s="403">
        <v>0</v>
      </c>
    </row>
    <row r="19" spans="1:10" s="42" customFormat="1" ht="34.5" customHeight="1">
      <c r="A19" s="331" t="s">
        <v>574</v>
      </c>
      <c r="B19" s="172"/>
      <c r="C19" s="198">
        <v>348</v>
      </c>
      <c r="D19" s="403">
        <v>0</v>
      </c>
      <c r="E19" s="198">
        <v>0</v>
      </c>
      <c r="F19" s="403">
        <v>0</v>
      </c>
      <c r="G19" s="403">
        <v>0</v>
      </c>
      <c r="H19" s="403">
        <v>0</v>
      </c>
      <c r="I19" s="403">
        <v>0</v>
      </c>
      <c r="J19" s="403">
        <v>0</v>
      </c>
    </row>
    <row r="20" spans="1:10" s="42" customFormat="1" ht="34.5" customHeight="1">
      <c r="A20" s="331" t="s">
        <v>575</v>
      </c>
      <c r="B20" s="172"/>
      <c r="C20" s="198">
        <v>49</v>
      </c>
      <c r="D20" s="403">
        <v>0</v>
      </c>
      <c r="E20" s="198">
        <v>0</v>
      </c>
      <c r="F20" s="403">
        <v>0</v>
      </c>
      <c r="G20" s="403">
        <v>0</v>
      </c>
      <c r="H20" s="403">
        <v>0</v>
      </c>
      <c r="I20" s="403">
        <v>0</v>
      </c>
      <c r="J20" s="403">
        <v>0</v>
      </c>
    </row>
    <row r="21" spans="1:10" s="42" customFormat="1" ht="34.5" customHeight="1">
      <c r="A21" s="331" t="s">
        <v>576</v>
      </c>
      <c r="B21" s="172"/>
      <c r="C21" s="198">
        <v>137</v>
      </c>
      <c r="D21" s="403">
        <v>0</v>
      </c>
      <c r="E21" s="198">
        <v>0</v>
      </c>
      <c r="F21" s="403">
        <v>0</v>
      </c>
      <c r="G21" s="403">
        <v>0</v>
      </c>
      <c r="H21" s="403">
        <v>0</v>
      </c>
      <c r="I21" s="403">
        <v>0</v>
      </c>
      <c r="J21" s="403">
        <v>0</v>
      </c>
    </row>
    <row r="22" spans="1:10" s="42" customFormat="1" ht="34.5" customHeight="1">
      <c r="A22" s="331" t="s">
        <v>577</v>
      </c>
      <c r="B22" s="172"/>
      <c r="C22" s="198">
        <v>1402</v>
      </c>
      <c r="D22" s="403">
        <v>0</v>
      </c>
      <c r="E22" s="198">
        <v>0</v>
      </c>
      <c r="F22" s="403">
        <v>0</v>
      </c>
      <c r="G22" s="403">
        <v>0</v>
      </c>
      <c r="H22" s="403">
        <v>0</v>
      </c>
      <c r="I22" s="403">
        <v>0</v>
      </c>
      <c r="J22" s="403">
        <v>0</v>
      </c>
    </row>
    <row r="23" spans="1:10" s="42" customFormat="1" ht="28.5" customHeight="1">
      <c r="A23" s="43" t="s">
        <v>613</v>
      </c>
      <c r="B23" s="172"/>
      <c r="C23" s="198">
        <v>0</v>
      </c>
      <c r="D23" s="404">
        <v>150</v>
      </c>
      <c r="E23" s="198">
        <v>0</v>
      </c>
      <c r="F23" s="403">
        <v>0</v>
      </c>
      <c r="G23" s="403">
        <v>0</v>
      </c>
      <c r="H23" s="403">
        <v>0</v>
      </c>
      <c r="I23" s="403">
        <v>0</v>
      </c>
      <c r="J23" s="403">
        <v>0</v>
      </c>
    </row>
    <row r="24" spans="1:10" s="42" customFormat="1" ht="29.25" customHeight="1">
      <c r="A24" s="43" t="s">
        <v>614</v>
      </c>
      <c r="B24" s="172"/>
      <c r="C24" s="198">
        <v>0</v>
      </c>
      <c r="D24" s="404">
        <v>20</v>
      </c>
      <c r="E24" s="198">
        <v>0</v>
      </c>
      <c r="F24" s="403">
        <v>0</v>
      </c>
      <c r="G24" s="403">
        <v>0</v>
      </c>
      <c r="H24" s="403">
        <v>0</v>
      </c>
      <c r="I24" s="403">
        <v>0</v>
      </c>
      <c r="J24" s="403">
        <v>0</v>
      </c>
    </row>
    <row r="25" spans="1:10" s="42" customFormat="1" ht="27" customHeight="1">
      <c r="A25" s="43" t="s">
        <v>615</v>
      </c>
      <c r="B25" s="172"/>
      <c r="C25" s="198">
        <v>0</v>
      </c>
      <c r="D25" s="404">
        <v>25</v>
      </c>
      <c r="E25" s="198">
        <v>0</v>
      </c>
      <c r="F25" s="403">
        <v>0</v>
      </c>
      <c r="G25" s="403">
        <v>0</v>
      </c>
      <c r="H25" s="403">
        <v>0</v>
      </c>
      <c r="I25" s="403">
        <v>0</v>
      </c>
      <c r="J25" s="403">
        <v>0</v>
      </c>
    </row>
    <row r="26" spans="1:10" s="42" customFormat="1" ht="40.5" customHeight="1">
      <c r="A26" s="43" t="s">
        <v>616</v>
      </c>
      <c r="B26" s="172"/>
      <c r="C26" s="403">
        <v>0</v>
      </c>
      <c r="D26" s="404">
        <v>500</v>
      </c>
      <c r="E26" s="198">
        <v>500</v>
      </c>
      <c r="F26" s="403">
        <v>0</v>
      </c>
      <c r="G26" s="403">
        <v>0</v>
      </c>
      <c r="H26" s="403">
        <v>0</v>
      </c>
      <c r="I26" s="403">
        <v>0</v>
      </c>
      <c r="J26" s="403">
        <v>0</v>
      </c>
    </row>
    <row r="27" spans="1:10" s="42" customFormat="1" ht="29.25" customHeight="1">
      <c r="A27" s="43" t="s">
        <v>617</v>
      </c>
      <c r="B27" s="172"/>
      <c r="C27" s="403">
        <v>0</v>
      </c>
      <c r="D27" s="404">
        <v>500</v>
      </c>
      <c r="E27" s="198">
        <v>0</v>
      </c>
      <c r="F27" s="404">
        <f>SUM(G27:J27)</f>
        <v>1500</v>
      </c>
      <c r="G27" s="403">
        <v>0</v>
      </c>
      <c r="H27" s="403">
        <v>0</v>
      </c>
      <c r="I27" s="404">
        <v>1500</v>
      </c>
      <c r="J27" s="403">
        <v>0</v>
      </c>
    </row>
    <row r="28" spans="1:10" s="42" customFormat="1" ht="29.25" customHeight="1">
      <c r="A28" s="43" t="s">
        <v>639</v>
      </c>
      <c r="B28" s="172"/>
      <c r="C28" s="403">
        <v>0</v>
      </c>
      <c r="D28" s="404">
        <v>0</v>
      </c>
      <c r="E28" s="198">
        <v>22</v>
      </c>
      <c r="F28" s="403">
        <v>0</v>
      </c>
      <c r="G28" s="403">
        <v>0</v>
      </c>
      <c r="H28" s="403">
        <v>0</v>
      </c>
      <c r="I28" s="403">
        <v>0</v>
      </c>
      <c r="J28" s="403">
        <v>0</v>
      </c>
    </row>
    <row r="29" spans="1:10" s="42" customFormat="1" ht="29.25" customHeight="1">
      <c r="A29" s="43" t="s">
        <v>640</v>
      </c>
      <c r="B29" s="172"/>
      <c r="C29" s="403">
        <v>0</v>
      </c>
      <c r="D29" s="404">
        <v>0</v>
      </c>
      <c r="E29" s="198">
        <v>27</v>
      </c>
      <c r="F29" s="403">
        <v>0</v>
      </c>
      <c r="G29" s="403">
        <v>0</v>
      </c>
      <c r="H29" s="403">
        <v>0</v>
      </c>
      <c r="I29" s="403">
        <v>0</v>
      </c>
      <c r="J29" s="403">
        <v>0</v>
      </c>
    </row>
    <row r="30" spans="1:10" s="42" customFormat="1" ht="29.25" customHeight="1">
      <c r="A30" s="43" t="s">
        <v>641</v>
      </c>
      <c r="B30" s="172"/>
      <c r="C30" s="403">
        <v>0</v>
      </c>
      <c r="D30" s="404">
        <v>0</v>
      </c>
      <c r="E30" s="198">
        <v>30</v>
      </c>
      <c r="F30" s="403">
        <v>0</v>
      </c>
      <c r="G30" s="403">
        <v>0</v>
      </c>
      <c r="H30" s="403">
        <v>0</v>
      </c>
      <c r="I30" s="403">
        <v>0</v>
      </c>
      <c r="J30" s="403">
        <v>0</v>
      </c>
    </row>
    <row r="31" spans="1:10" s="42" customFormat="1" ht="29.25" customHeight="1">
      <c r="A31" s="43" t="s">
        <v>642</v>
      </c>
      <c r="B31" s="172"/>
      <c r="C31" s="403">
        <v>0</v>
      </c>
      <c r="D31" s="404">
        <v>0</v>
      </c>
      <c r="E31" s="198">
        <v>195</v>
      </c>
      <c r="F31" s="403">
        <v>0</v>
      </c>
      <c r="G31" s="403">
        <v>0</v>
      </c>
      <c r="H31" s="403">
        <v>0</v>
      </c>
      <c r="I31" s="403">
        <v>0</v>
      </c>
      <c r="J31" s="403">
        <v>0</v>
      </c>
    </row>
    <row r="32" spans="1:10" s="42" customFormat="1" ht="29.25" customHeight="1">
      <c r="A32" s="43" t="s">
        <v>643</v>
      </c>
      <c r="B32" s="172"/>
      <c r="C32" s="403">
        <v>0</v>
      </c>
      <c r="D32" s="404">
        <v>0</v>
      </c>
      <c r="E32" s="198">
        <v>110</v>
      </c>
      <c r="F32" s="403">
        <v>0</v>
      </c>
      <c r="G32" s="403">
        <v>0</v>
      </c>
      <c r="H32" s="403">
        <v>0</v>
      </c>
      <c r="I32" s="403">
        <v>0</v>
      </c>
      <c r="J32" s="403">
        <v>0</v>
      </c>
    </row>
    <row r="33" spans="1:10" s="42" customFormat="1" ht="29.25" customHeight="1">
      <c r="A33" s="43" t="s">
        <v>644</v>
      </c>
      <c r="B33" s="172"/>
      <c r="C33" s="403">
        <v>0</v>
      </c>
      <c r="D33" s="404">
        <v>0</v>
      </c>
      <c r="E33" s="198">
        <v>24</v>
      </c>
      <c r="F33" s="403">
        <v>0</v>
      </c>
      <c r="G33" s="403">
        <v>0</v>
      </c>
      <c r="H33" s="403">
        <v>0</v>
      </c>
      <c r="I33" s="403">
        <v>0</v>
      </c>
      <c r="J33" s="403">
        <v>0</v>
      </c>
    </row>
    <row r="34" spans="1:10" s="42" customFormat="1" ht="29.25" customHeight="1">
      <c r="A34" s="43" t="s">
        <v>645</v>
      </c>
      <c r="B34" s="172"/>
      <c r="C34" s="403">
        <v>0</v>
      </c>
      <c r="D34" s="404">
        <v>0</v>
      </c>
      <c r="E34" s="198">
        <v>31</v>
      </c>
      <c r="F34" s="403">
        <v>0</v>
      </c>
      <c r="G34" s="403">
        <v>0</v>
      </c>
      <c r="H34" s="403">
        <v>0</v>
      </c>
      <c r="I34" s="403">
        <v>0</v>
      </c>
      <c r="J34" s="403">
        <v>0</v>
      </c>
    </row>
    <row r="35" spans="1:10" s="42" customFormat="1" ht="29.25" customHeight="1">
      <c r="A35" s="43" t="s">
        <v>646</v>
      </c>
      <c r="B35" s="172"/>
      <c r="C35" s="403">
        <v>0</v>
      </c>
      <c r="D35" s="404">
        <v>0</v>
      </c>
      <c r="E35" s="198">
        <v>88</v>
      </c>
      <c r="F35" s="403">
        <v>0</v>
      </c>
      <c r="G35" s="403">
        <v>0</v>
      </c>
      <c r="H35" s="403">
        <v>0</v>
      </c>
      <c r="I35" s="403">
        <v>0</v>
      </c>
      <c r="J35" s="403">
        <v>0</v>
      </c>
    </row>
    <row r="36" spans="1:10" s="42" customFormat="1" ht="45.75" customHeight="1">
      <c r="A36" s="43" t="s">
        <v>647</v>
      </c>
      <c r="B36" s="172"/>
      <c r="C36" s="403">
        <v>0</v>
      </c>
      <c r="D36" s="198">
        <v>1595</v>
      </c>
      <c r="E36" s="198">
        <v>1595</v>
      </c>
      <c r="F36" s="403">
        <v>0</v>
      </c>
      <c r="G36" s="403">
        <v>0</v>
      </c>
      <c r="H36" s="403">
        <v>0</v>
      </c>
      <c r="I36" s="403">
        <v>0</v>
      </c>
      <c r="J36" s="403">
        <v>0</v>
      </c>
    </row>
    <row r="37" spans="1:10" s="42" customFormat="1" ht="39" customHeight="1">
      <c r="A37" s="43" t="s">
        <v>648</v>
      </c>
      <c r="B37" s="172"/>
      <c r="C37" s="403">
        <v>0</v>
      </c>
      <c r="D37" s="198">
        <v>695</v>
      </c>
      <c r="E37" s="198">
        <v>695</v>
      </c>
      <c r="F37" s="403">
        <v>0</v>
      </c>
      <c r="G37" s="403">
        <v>0</v>
      </c>
      <c r="H37" s="403">
        <v>0</v>
      </c>
      <c r="I37" s="403">
        <v>0</v>
      </c>
      <c r="J37" s="403">
        <v>0</v>
      </c>
    </row>
    <row r="38" spans="1:10" s="42" customFormat="1" ht="49.5" customHeight="1">
      <c r="A38" s="171" t="s">
        <v>27</v>
      </c>
      <c r="B38" s="172">
        <v>4030</v>
      </c>
      <c r="C38" s="199">
        <f>SUM(C39:C56)</f>
        <v>818</v>
      </c>
      <c r="D38" s="403">
        <f>SUM(D39:D56)</f>
        <v>120</v>
      </c>
      <c r="E38" s="403">
        <f t="shared" ref="E38:J38" si="1">SUM(E39:E67)</f>
        <v>1010</v>
      </c>
      <c r="F38" s="403">
        <f t="shared" si="1"/>
        <v>200</v>
      </c>
      <c r="G38" s="403">
        <f t="shared" si="1"/>
        <v>50</v>
      </c>
      <c r="H38" s="403">
        <f t="shared" si="1"/>
        <v>50</v>
      </c>
      <c r="I38" s="403">
        <f t="shared" si="1"/>
        <v>50</v>
      </c>
      <c r="J38" s="403">
        <f t="shared" si="1"/>
        <v>50</v>
      </c>
    </row>
    <row r="39" spans="1:10" s="42" customFormat="1" ht="33" customHeight="1">
      <c r="A39" s="43" t="s">
        <v>578</v>
      </c>
      <c r="B39" s="172"/>
      <c r="C39" s="198">
        <v>401</v>
      </c>
      <c r="D39" s="198">
        <v>120</v>
      </c>
      <c r="E39" s="198">
        <v>430</v>
      </c>
      <c r="F39" s="198">
        <f>SUM(G39:J39)</f>
        <v>200</v>
      </c>
      <c r="G39" s="198">
        <v>50</v>
      </c>
      <c r="H39" s="198">
        <v>50</v>
      </c>
      <c r="I39" s="198">
        <v>50</v>
      </c>
      <c r="J39" s="198">
        <v>50</v>
      </c>
    </row>
    <row r="40" spans="1:10" s="42" customFormat="1" ht="33" customHeight="1">
      <c r="A40" s="43" t="s">
        <v>579</v>
      </c>
      <c r="B40" s="172"/>
      <c r="C40" s="198">
        <v>35</v>
      </c>
      <c r="D40" s="403">
        <v>0</v>
      </c>
      <c r="E40" s="198">
        <v>0</v>
      </c>
      <c r="F40" s="403">
        <v>0</v>
      </c>
      <c r="G40" s="403">
        <v>0</v>
      </c>
      <c r="H40" s="403">
        <v>0</v>
      </c>
      <c r="I40" s="403">
        <v>0</v>
      </c>
      <c r="J40" s="403">
        <v>0</v>
      </c>
    </row>
    <row r="41" spans="1:10" s="42" customFormat="1" ht="33" customHeight="1">
      <c r="A41" s="43" t="s">
        <v>650</v>
      </c>
      <c r="B41" s="172"/>
      <c r="C41" s="198">
        <v>36</v>
      </c>
      <c r="D41" s="403">
        <v>0</v>
      </c>
      <c r="E41" s="198">
        <v>4</v>
      </c>
      <c r="F41" s="403">
        <v>0</v>
      </c>
      <c r="G41" s="403">
        <v>0</v>
      </c>
      <c r="H41" s="403">
        <v>0</v>
      </c>
      <c r="I41" s="403">
        <v>0</v>
      </c>
      <c r="J41" s="403">
        <v>0</v>
      </c>
    </row>
    <row r="42" spans="1:10" s="42" customFormat="1" ht="33" customHeight="1">
      <c r="A42" s="43" t="s">
        <v>581</v>
      </c>
      <c r="B42" s="172"/>
      <c r="C42" s="198">
        <v>18</v>
      </c>
      <c r="D42" s="403">
        <v>0</v>
      </c>
      <c r="E42" s="198">
        <v>0</v>
      </c>
      <c r="F42" s="403">
        <v>0</v>
      </c>
      <c r="G42" s="403">
        <v>0</v>
      </c>
      <c r="H42" s="403">
        <v>0</v>
      </c>
      <c r="I42" s="403">
        <v>0</v>
      </c>
      <c r="J42" s="403">
        <v>0</v>
      </c>
    </row>
    <row r="43" spans="1:10" s="42" customFormat="1" ht="33" customHeight="1">
      <c r="A43" s="43" t="s">
        <v>582</v>
      </c>
      <c r="B43" s="172"/>
      <c r="C43" s="198">
        <v>18</v>
      </c>
      <c r="D43" s="403">
        <v>0</v>
      </c>
      <c r="E43" s="198">
        <v>0</v>
      </c>
      <c r="F43" s="403">
        <v>0</v>
      </c>
      <c r="G43" s="403">
        <v>0</v>
      </c>
      <c r="H43" s="403">
        <v>0</v>
      </c>
      <c r="I43" s="403">
        <v>0</v>
      </c>
      <c r="J43" s="403">
        <v>0</v>
      </c>
    </row>
    <row r="44" spans="1:10" s="42" customFormat="1" ht="33" customHeight="1">
      <c r="A44" s="217" t="s">
        <v>649</v>
      </c>
      <c r="B44" s="172"/>
      <c r="C44" s="202">
        <v>17</v>
      </c>
      <c r="D44" s="403">
        <v>0</v>
      </c>
      <c r="E44" s="198">
        <v>6</v>
      </c>
      <c r="F44" s="403">
        <v>0</v>
      </c>
      <c r="G44" s="403">
        <v>0</v>
      </c>
      <c r="H44" s="403">
        <v>0</v>
      </c>
      <c r="I44" s="403">
        <v>0</v>
      </c>
      <c r="J44" s="403">
        <v>0</v>
      </c>
    </row>
    <row r="45" spans="1:10" s="42" customFormat="1" ht="33" customHeight="1">
      <c r="A45" s="217" t="s">
        <v>584</v>
      </c>
      <c r="B45" s="172"/>
      <c r="C45" s="202">
        <v>6</v>
      </c>
      <c r="D45" s="403">
        <v>0</v>
      </c>
      <c r="E45" s="198">
        <v>0</v>
      </c>
      <c r="F45" s="403">
        <v>0</v>
      </c>
      <c r="G45" s="403">
        <v>0</v>
      </c>
      <c r="H45" s="403">
        <v>0</v>
      </c>
      <c r="I45" s="403">
        <v>0</v>
      </c>
      <c r="J45" s="403">
        <v>0</v>
      </c>
    </row>
    <row r="46" spans="1:10" s="42" customFormat="1" ht="33" customHeight="1">
      <c r="A46" s="217" t="s">
        <v>585</v>
      </c>
      <c r="B46" s="172"/>
      <c r="C46" s="202">
        <v>9</v>
      </c>
      <c r="D46" s="403">
        <v>0</v>
      </c>
      <c r="E46" s="198">
        <v>0</v>
      </c>
      <c r="F46" s="403">
        <v>0</v>
      </c>
      <c r="G46" s="403">
        <v>0</v>
      </c>
      <c r="H46" s="403">
        <v>0</v>
      </c>
      <c r="I46" s="403">
        <v>0</v>
      </c>
      <c r="J46" s="403">
        <v>0</v>
      </c>
    </row>
    <row r="47" spans="1:10" s="42" customFormat="1" ht="33" customHeight="1">
      <c r="A47" s="217" t="s">
        <v>586</v>
      </c>
      <c r="B47" s="172"/>
      <c r="C47" s="202">
        <v>45</v>
      </c>
      <c r="D47" s="403">
        <v>0</v>
      </c>
      <c r="E47" s="198">
        <v>0</v>
      </c>
      <c r="F47" s="403">
        <v>0</v>
      </c>
      <c r="G47" s="403">
        <v>0</v>
      </c>
      <c r="H47" s="403">
        <v>0</v>
      </c>
      <c r="I47" s="403">
        <v>0</v>
      </c>
      <c r="J47" s="403">
        <v>0</v>
      </c>
    </row>
    <row r="48" spans="1:10" s="42" customFormat="1" ht="33" customHeight="1">
      <c r="A48" s="217" t="s">
        <v>587</v>
      </c>
      <c r="B48" s="172"/>
      <c r="C48" s="202">
        <v>7</v>
      </c>
      <c r="D48" s="403">
        <v>0</v>
      </c>
      <c r="E48" s="198">
        <v>0</v>
      </c>
      <c r="F48" s="403">
        <v>0</v>
      </c>
      <c r="G48" s="403">
        <v>0</v>
      </c>
      <c r="H48" s="403">
        <v>0</v>
      </c>
      <c r="I48" s="403">
        <v>0</v>
      </c>
      <c r="J48" s="403">
        <v>0</v>
      </c>
    </row>
    <row r="49" spans="1:10" s="42" customFormat="1" ht="33" customHeight="1">
      <c r="A49" s="217" t="s">
        <v>588</v>
      </c>
      <c r="B49" s="172"/>
      <c r="C49" s="202">
        <v>4</v>
      </c>
      <c r="D49" s="403">
        <v>0</v>
      </c>
      <c r="E49" s="198">
        <v>0</v>
      </c>
      <c r="F49" s="403">
        <v>0</v>
      </c>
      <c r="G49" s="403">
        <v>0</v>
      </c>
      <c r="H49" s="403">
        <v>0</v>
      </c>
      <c r="I49" s="403">
        <v>0</v>
      </c>
      <c r="J49" s="403">
        <v>0</v>
      </c>
    </row>
    <row r="50" spans="1:10" s="42" customFormat="1" ht="33" customHeight="1">
      <c r="A50" s="217" t="s">
        <v>589</v>
      </c>
      <c r="B50" s="172"/>
      <c r="C50" s="202">
        <v>5</v>
      </c>
      <c r="D50" s="403">
        <v>0</v>
      </c>
      <c r="E50" s="198">
        <v>0</v>
      </c>
      <c r="F50" s="403">
        <v>0</v>
      </c>
      <c r="G50" s="403">
        <v>0</v>
      </c>
      <c r="H50" s="403">
        <v>0</v>
      </c>
      <c r="I50" s="403">
        <v>0</v>
      </c>
      <c r="J50" s="403">
        <v>0</v>
      </c>
    </row>
    <row r="51" spans="1:10" s="42" customFormat="1" ht="33" customHeight="1">
      <c r="A51" s="217" t="s">
        <v>590</v>
      </c>
      <c r="B51" s="172"/>
      <c r="C51" s="202">
        <v>13</v>
      </c>
      <c r="D51" s="403">
        <v>0</v>
      </c>
      <c r="E51" s="198">
        <v>0</v>
      </c>
      <c r="F51" s="403">
        <v>0</v>
      </c>
      <c r="G51" s="403">
        <v>0</v>
      </c>
      <c r="H51" s="403">
        <v>0</v>
      </c>
      <c r="I51" s="403">
        <v>0</v>
      </c>
      <c r="J51" s="403">
        <v>0</v>
      </c>
    </row>
    <row r="52" spans="1:10" s="42" customFormat="1" ht="33" customHeight="1">
      <c r="A52" s="217" t="s">
        <v>591</v>
      </c>
      <c r="B52" s="172"/>
      <c r="C52" s="202">
        <v>17</v>
      </c>
      <c r="D52" s="403">
        <v>0</v>
      </c>
      <c r="E52" s="198">
        <v>0</v>
      </c>
      <c r="F52" s="403">
        <v>0</v>
      </c>
      <c r="G52" s="403">
        <v>0</v>
      </c>
      <c r="H52" s="403">
        <v>0</v>
      </c>
      <c r="I52" s="403">
        <v>0</v>
      </c>
      <c r="J52" s="403">
        <v>0</v>
      </c>
    </row>
    <row r="53" spans="1:10" s="42" customFormat="1" ht="34.5" customHeight="1">
      <c r="A53" s="217" t="s">
        <v>592</v>
      </c>
      <c r="B53" s="172"/>
      <c r="C53" s="202">
        <v>72</v>
      </c>
      <c r="D53" s="403">
        <v>0</v>
      </c>
      <c r="E53" s="198">
        <v>0</v>
      </c>
      <c r="F53" s="403">
        <v>0</v>
      </c>
      <c r="G53" s="403">
        <v>0</v>
      </c>
      <c r="H53" s="403">
        <v>0</v>
      </c>
      <c r="I53" s="403">
        <v>0</v>
      </c>
      <c r="J53" s="403">
        <v>0</v>
      </c>
    </row>
    <row r="54" spans="1:10" s="42" customFormat="1" ht="33" customHeight="1">
      <c r="A54" s="217" t="s">
        <v>593</v>
      </c>
      <c r="B54" s="172"/>
      <c r="C54" s="198">
        <v>53</v>
      </c>
      <c r="D54" s="403">
        <v>0</v>
      </c>
      <c r="E54" s="198">
        <v>0</v>
      </c>
      <c r="F54" s="403">
        <v>0</v>
      </c>
      <c r="G54" s="403">
        <v>0</v>
      </c>
      <c r="H54" s="403">
        <v>0</v>
      </c>
      <c r="I54" s="403">
        <v>0</v>
      </c>
      <c r="J54" s="403">
        <v>0</v>
      </c>
    </row>
    <row r="55" spans="1:10" s="42" customFormat="1" ht="36" customHeight="1">
      <c r="A55" s="217" t="s">
        <v>594</v>
      </c>
      <c r="B55" s="172"/>
      <c r="C55" s="198">
        <v>9</v>
      </c>
      <c r="D55" s="403">
        <v>0</v>
      </c>
      <c r="E55" s="198">
        <v>0</v>
      </c>
      <c r="F55" s="403">
        <v>0</v>
      </c>
      <c r="G55" s="403">
        <v>0</v>
      </c>
      <c r="H55" s="403">
        <v>0</v>
      </c>
      <c r="I55" s="403">
        <v>0</v>
      </c>
      <c r="J55" s="403">
        <v>0</v>
      </c>
    </row>
    <row r="56" spans="1:10" s="42" customFormat="1" ht="34.5" customHeight="1">
      <c r="A56" s="217" t="s">
        <v>604</v>
      </c>
      <c r="B56" s="172"/>
      <c r="C56" s="198">
        <v>53</v>
      </c>
      <c r="D56" s="403">
        <v>0</v>
      </c>
      <c r="E56" s="198">
        <v>0</v>
      </c>
      <c r="F56" s="403">
        <v>0</v>
      </c>
      <c r="G56" s="403">
        <v>0</v>
      </c>
      <c r="H56" s="403">
        <v>0</v>
      </c>
      <c r="I56" s="403">
        <v>0</v>
      </c>
      <c r="J56" s="403">
        <v>0</v>
      </c>
    </row>
    <row r="57" spans="1:10" s="42" customFormat="1" ht="30.75" customHeight="1">
      <c r="A57" s="217" t="s">
        <v>651</v>
      </c>
      <c r="B57" s="172"/>
      <c r="C57" s="403">
        <v>0</v>
      </c>
      <c r="D57" s="403">
        <v>0</v>
      </c>
      <c r="E57" s="198">
        <v>10</v>
      </c>
      <c r="F57" s="403">
        <v>0</v>
      </c>
      <c r="G57" s="403">
        <v>0</v>
      </c>
      <c r="H57" s="403">
        <v>0</v>
      </c>
      <c r="I57" s="403">
        <v>0</v>
      </c>
      <c r="J57" s="403">
        <v>0</v>
      </c>
    </row>
    <row r="58" spans="1:10" s="42" customFormat="1" ht="30.75" customHeight="1">
      <c r="A58" s="378" t="s">
        <v>652</v>
      </c>
      <c r="B58" s="172"/>
      <c r="C58" s="403">
        <v>0</v>
      </c>
      <c r="D58" s="403">
        <v>0</v>
      </c>
      <c r="E58" s="424">
        <v>35</v>
      </c>
      <c r="F58" s="403">
        <v>0</v>
      </c>
      <c r="G58" s="403">
        <v>0</v>
      </c>
      <c r="H58" s="403">
        <v>0</v>
      </c>
      <c r="I58" s="403">
        <v>0</v>
      </c>
      <c r="J58" s="403">
        <v>0</v>
      </c>
    </row>
    <row r="59" spans="1:10" s="42" customFormat="1" ht="30.75" customHeight="1">
      <c r="A59" s="378" t="s">
        <v>653</v>
      </c>
      <c r="B59" s="172"/>
      <c r="C59" s="403">
        <v>0</v>
      </c>
      <c r="D59" s="403">
        <v>0</v>
      </c>
      <c r="E59" s="424">
        <v>13</v>
      </c>
      <c r="F59" s="403">
        <v>0</v>
      </c>
      <c r="G59" s="403">
        <v>0</v>
      </c>
      <c r="H59" s="403">
        <v>0</v>
      </c>
      <c r="I59" s="403">
        <v>0</v>
      </c>
      <c r="J59" s="403">
        <v>0</v>
      </c>
    </row>
    <row r="60" spans="1:10" s="42" customFormat="1" ht="30.75" customHeight="1">
      <c r="A60" s="378" t="s">
        <v>654</v>
      </c>
      <c r="B60" s="172"/>
      <c r="C60" s="403">
        <v>0</v>
      </c>
      <c r="D60" s="403">
        <v>0</v>
      </c>
      <c r="E60" s="424">
        <v>35</v>
      </c>
      <c r="F60" s="403">
        <v>0</v>
      </c>
      <c r="G60" s="403">
        <v>0</v>
      </c>
      <c r="H60" s="403">
        <v>0</v>
      </c>
      <c r="I60" s="403">
        <v>0</v>
      </c>
      <c r="J60" s="403">
        <v>0</v>
      </c>
    </row>
    <row r="61" spans="1:10" s="42" customFormat="1" ht="30.75" customHeight="1">
      <c r="A61" s="378" t="s">
        <v>655</v>
      </c>
      <c r="B61" s="172"/>
      <c r="C61" s="403">
        <v>0</v>
      </c>
      <c r="D61" s="403">
        <v>0</v>
      </c>
      <c r="E61" s="424">
        <v>8</v>
      </c>
      <c r="F61" s="403">
        <v>0</v>
      </c>
      <c r="G61" s="403">
        <v>0</v>
      </c>
      <c r="H61" s="403">
        <v>0</v>
      </c>
      <c r="I61" s="403">
        <v>0</v>
      </c>
      <c r="J61" s="403">
        <v>0</v>
      </c>
    </row>
    <row r="62" spans="1:10" s="42" customFormat="1" ht="30.75" customHeight="1">
      <c r="A62" s="379" t="s">
        <v>656</v>
      </c>
      <c r="B62" s="172"/>
      <c r="C62" s="403">
        <v>0</v>
      </c>
      <c r="D62" s="403">
        <v>0</v>
      </c>
      <c r="E62" s="424">
        <v>9</v>
      </c>
      <c r="F62" s="403">
        <v>0</v>
      </c>
      <c r="G62" s="403">
        <v>0</v>
      </c>
      <c r="H62" s="403">
        <v>0</v>
      </c>
      <c r="I62" s="403">
        <v>0</v>
      </c>
      <c r="J62" s="403">
        <v>0</v>
      </c>
    </row>
    <row r="63" spans="1:10" s="42" customFormat="1" ht="30.75" customHeight="1">
      <c r="A63" s="379" t="s">
        <v>657</v>
      </c>
      <c r="B63" s="172"/>
      <c r="C63" s="403">
        <v>0</v>
      </c>
      <c r="D63" s="403">
        <v>0</v>
      </c>
      <c r="E63" s="425">
        <v>30</v>
      </c>
      <c r="F63" s="403">
        <v>0</v>
      </c>
      <c r="G63" s="403">
        <v>0</v>
      </c>
      <c r="H63" s="403">
        <v>0</v>
      </c>
      <c r="I63" s="403">
        <v>0</v>
      </c>
      <c r="J63" s="403">
        <v>0</v>
      </c>
    </row>
    <row r="64" spans="1:10" s="42" customFormat="1" ht="30.75" customHeight="1">
      <c r="A64" s="379" t="s">
        <v>658</v>
      </c>
      <c r="B64" s="172"/>
      <c r="C64" s="403">
        <v>0</v>
      </c>
      <c r="D64" s="403">
        <v>0</v>
      </c>
      <c r="E64" s="425">
        <v>102</v>
      </c>
      <c r="F64" s="403">
        <v>0</v>
      </c>
      <c r="G64" s="403">
        <v>0</v>
      </c>
      <c r="H64" s="403">
        <v>0</v>
      </c>
      <c r="I64" s="403">
        <v>0</v>
      </c>
      <c r="J64" s="403">
        <v>0</v>
      </c>
    </row>
    <row r="65" spans="1:10" s="42" customFormat="1" ht="40.5" customHeight="1">
      <c r="A65" s="380" t="s">
        <v>659</v>
      </c>
      <c r="B65" s="172"/>
      <c r="C65" s="403">
        <v>0</v>
      </c>
      <c r="D65" s="403">
        <v>0</v>
      </c>
      <c r="E65" s="425">
        <v>101</v>
      </c>
      <c r="F65" s="403">
        <v>0</v>
      </c>
      <c r="G65" s="403">
        <v>0</v>
      </c>
      <c r="H65" s="403">
        <v>0</v>
      </c>
      <c r="I65" s="403">
        <v>0</v>
      </c>
      <c r="J65" s="403">
        <v>0</v>
      </c>
    </row>
    <row r="66" spans="1:10" s="42" customFormat="1" ht="32.25" customHeight="1">
      <c r="A66" s="378" t="s">
        <v>660</v>
      </c>
      <c r="B66" s="172"/>
      <c r="C66" s="403">
        <v>0</v>
      </c>
      <c r="D66" s="403">
        <v>0</v>
      </c>
      <c r="E66" s="424">
        <v>218</v>
      </c>
      <c r="F66" s="403">
        <v>0</v>
      </c>
      <c r="G66" s="403">
        <v>0</v>
      </c>
      <c r="H66" s="403">
        <v>0</v>
      </c>
      <c r="I66" s="403">
        <v>0</v>
      </c>
      <c r="J66" s="403">
        <v>0</v>
      </c>
    </row>
    <row r="67" spans="1:10" s="42" customFormat="1" ht="30" customHeight="1">
      <c r="A67" s="378" t="s">
        <v>661</v>
      </c>
      <c r="B67" s="172"/>
      <c r="C67" s="403">
        <v>0</v>
      </c>
      <c r="D67" s="403">
        <v>0</v>
      </c>
      <c r="E67" s="424">
        <v>9</v>
      </c>
      <c r="F67" s="403">
        <v>0</v>
      </c>
      <c r="G67" s="403">
        <v>0</v>
      </c>
      <c r="H67" s="403">
        <v>0</v>
      </c>
      <c r="I67" s="403">
        <v>0</v>
      </c>
      <c r="J67" s="403">
        <v>0</v>
      </c>
    </row>
    <row r="68" spans="1:10" s="42" customFormat="1" ht="46.5" customHeight="1">
      <c r="A68" s="171" t="s">
        <v>3</v>
      </c>
      <c r="B68" s="172">
        <v>4040</v>
      </c>
      <c r="C68" s="403">
        <f>SUM(C69:C76)</f>
        <v>813</v>
      </c>
      <c r="D68" s="403">
        <f>SUM(D76:D76)</f>
        <v>0</v>
      </c>
      <c r="E68" s="403">
        <f>SUM(E69:E76)</f>
        <v>286</v>
      </c>
      <c r="F68" s="403">
        <f>SUM(G68:J68)</f>
        <v>0</v>
      </c>
      <c r="G68" s="403">
        <f>SUM(G76:G76)</f>
        <v>0</v>
      </c>
      <c r="H68" s="403">
        <f>SUM(H76:H76)</f>
        <v>0</v>
      </c>
      <c r="I68" s="403">
        <f>SUM(I76:I76)</f>
        <v>0</v>
      </c>
      <c r="J68" s="403">
        <f>SUM(J76:J76)</f>
        <v>0</v>
      </c>
    </row>
    <row r="69" spans="1:10" s="42" customFormat="1" ht="37.5" customHeight="1">
      <c r="A69" s="43" t="s">
        <v>596</v>
      </c>
      <c r="B69" s="172"/>
      <c r="C69" s="198">
        <v>417</v>
      </c>
      <c r="D69" s="403">
        <v>0</v>
      </c>
      <c r="E69" s="403">
        <v>0</v>
      </c>
      <c r="F69" s="403">
        <v>0</v>
      </c>
      <c r="G69" s="403">
        <v>0</v>
      </c>
      <c r="H69" s="403">
        <v>0</v>
      </c>
      <c r="I69" s="403">
        <v>0</v>
      </c>
      <c r="J69" s="403">
        <v>0</v>
      </c>
    </row>
    <row r="70" spans="1:10" s="42" customFormat="1" ht="37.5" customHeight="1">
      <c r="A70" s="43" t="s">
        <v>597</v>
      </c>
      <c r="B70" s="172"/>
      <c r="C70" s="198">
        <v>4</v>
      </c>
      <c r="D70" s="403">
        <v>0</v>
      </c>
      <c r="E70" s="403">
        <v>0</v>
      </c>
      <c r="F70" s="403">
        <v>0</v>
      </c>
      <c r="G70" s="403">
        <v>0</v>
      </c>
      <c r="H70" s="403">
        <v>0</v>
      </c>
      <c r="I70" s="403">
        <v>0</v>
      </c>
      <c r="J70" s="403">
        <v>0</v>
      </c>
    </row>
    <row r="71" spans="1:10" s="42" customFormat="1" ht="36.75" customHeight="1">
      <c r="A71" s="43" t="s">
        <v>598</v>
      </c>
      <c r="B71" s="172"/>
      <c r="C71" s="198">
        <v>195</v>
      </c>
      <c r="D71" s="403">
        <v>0</v>
      </c>
      <c r="E71" s="403">
        <v>0</v>
      </c>
      <c r="F71" s="403">
        <v>0</v>
      </c>
      <c r="G71" s="403">
        <v>0</v>
      </c>
      <c r="H71" s="403">
        <v>0</v>
      </c>
      <c r="I71" s="403">
        <v>0</v>
      </c>
      <c r="J71" s="403">
        <v>0</v>
      </c>
    </row>
    <row r="72" spans="1:10" s="42" customFormat="1" ht="36.75" customHeight="1">
      <c r="A72" s="43" t="s">
        <v>599</v>
      </c>
      <c r="B72" s="145"/>
      <c r="C72" s="198">
        <v>197</v>
      </c>
      <c r="D72" s="403">
        <v>0</v>
      </c>
      <c r="E72" s="403">
        <v>0</v>
      </c>
      <c r="F72" s="403">
        <v>0</v>
      </c>
      <c r="G72" s="403">
        <v>0</v>
      </c>
      <c r="H72" s="403">
        <v>0</v>
      </c>
      <c r="I72" s="403">
        <v>0</v>
      </c>
      <c r="J72" s="403">
        <v>0</v>
      </c>
    </row>
    <row r="73" spans="1:10" s="42" customFormat="1" ht="29.25" customHeight="1">
      <c r="A73" s="380" t="s">
        <v>597</v>
      </c>
      <c r="B73" s="383"/>
      <c r="C73" s="423">
        <v>0</v>
      </c>
      <c r="D73" s="423">
        <v>0</v>
      </c>
      <c r="E73" s="426">
        <v>2</v>
      </c>
      <c r="F73" s="403">
        <v>0</v>
      </c>
      <c r="G73" s="403">
        <v>0</v>
      </c>
      <c r="H73" s="403">
        <v>0</v>
      </c>
      <c r="I73" s="403">
        <v>0</v>
      </c>
      <c r="J73" s="403">
        <v>0</v>
      </c>
    </row>
    <row r="74" spans="1:10" s="42" customFormat="1" ht="27.75" customHeight="1">
      <c r="A74" s="380" t="s">
        <v>662</v>
      </c>
      <c r="B74" s="383"/>
      <c r="C74" s="423">
        <v>0</v>
      </c>
      <c r="D74" s="423">
        <v>0</v>
      </c>
      <c r="E74" s="426">
        <v>98</v>
      </c>
      <c r="F74" s="403">
        <v>0</v>
      </c>
      <c r="G74" s="403">
        <v>0</v>
      </c>
      <c r="H74" s="403">
        <v>0</v>
      </c>
      <c r="I74" s="403">
        <v>0</v>
      </c>
      <c r="J74" s="403">
        <v>0</v>
      </c>
    </row>
    <row r="75" spans="1:10" s="42" customFormat="1" ht="30.75" customHeight="1">
      <c r="A75" s="380" t="s">
        <v>663</v>
      </c>
      <c r="B75" s="383"/>
      <c r="C75" s="423">
        <v>0</v>
      </c>
      <c r="D75" s="423">
        <v>0</v>
      </c>
      <c r="E75" s="426">
        <v>98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</row>
    <row r="76" spans="1:10" s="42" customFormat="1" ht="40.5" customHeight="1">
      <c r="A76" s="380" t="s">
        <v>664</v>
      </c>
      <c r="B76" s="145"/>
      <c r="C76" s="198">
        <v>0</v>
      </c>
      <c r="D76" s="198">
        <v>0</v>
      </c>
      <c r="E76" s="426">
        <v>88</v>
      </c>
      <c r="F76" s="403">
        <v>0</v>
      </c>
      <c r="G76" s="403">
        <v>0</v>
      </c>
      <c r="H76" s="403">
        <v>0</v>
      </c>
      <c r="I76" s="403">
        <v>0</v>
      </c>
      <c r="J76" s="403">
        <v>0</v>
      </c>
    </row>
    <row r="77" spans="1:10" s="42" customFormat="1" ht="64.5" customHeight="1">
      <c r="A77" s="171" t="s">
        <v>59</v>
      </c>
      <c r="B77" s="172">
        <v>4050</v>
      </c>
      <c r="C77" s="403">
        <f>SUM(C78:C84)</f>
        <v>4714</v>
      </c>
      <c r="D77" s="403">
        <f>SUM(D84:D84)</f>
        <v>0</v>
      </c>
      <c r="E77" s="403">
        <f>SUM(E78:E84)</f>
        <v>214</v>
      </c>
      <c r="F77" s="403">
        <f t="shared" ref="F77:F86" si="2">SUM(G77:J77)</f>
        <v>0</v>
      </c>
      <c r="G77" s="403">
        <f>SUM(G84:G84)</f>
        <v>0</v>
      </c>
      <c r="H77" s="403">
        <f>SUM(H84:H84)</f>
        <v>0</v>
      </c>
      <c r="I77" s="403">
        <f>SUM(I84:I84)</f>
        <v>0</v>
      </c>
      <c r="J77" s="403">
        <f>SUM(J84:J84)</f>
        <v>0</v>
      </c>
    </row>
    <row r="78" spans="1:10" s="42" customFormat="1" ht="57.75" customHeight="1">
      <c r="A78" s="43" t="s">
        <v>605</v>
      </c>
      <c r="B78" s="172"/>
      <c r="C78" s="198">
        <v>4460</v>
      </c>
      <c r="D78" s="403">
        <v>0</v>
      </c>
      <c r="E78" s="403">
        <v>0</v>
      </c>
      <c r="F78" s="403">
        <v>0</v>
      </c>
      <c r="G78" s="403">
        <v>0</v>
      </c>
      <c r="H78" s="403">
        <v>0</v>
      </c>
      <c r="I78" s="403">
        <v>0</v>
      </c>
      <c r="J78" s="403">
        <v>0</v>
      </c>
    </row>
    <row r="79" spans="1:10" s="42" customFormat="1" ht="78.75" customHeight="1">
      <c r="A79" s="372" t="s">
        <v>601</v>
      </c>
      <c r="B79" s="172"/>
      <c r="C79" s="198">
        <v>204</v>
      </c>
      <c r="D79" s="403">
        <v>0</v>
      </c>
      <c r="E79" s="403">
        <v>0</v>
      </c>
      <c r="F79" s="403">
        <v>0</v>
      </c>
      <c r="G79" s="403">
        <v>0</v>
      </c>
      <c r="H79" s="403">
        <v>0</v>
      </c>
      <c r="I79" s="403">
        <v>0</v>
      </c>
      <c r="J79" s="403">
        <v>0</v>
      </c>
    </row>
    <row r="80" spans="1:10" s="42" customFormat="1" ht="39" customHeight="1">
      <c r="A80" s="43" t="s">
        <v>602</v>
      </c>
      <c r="B80" s="145"/>
      <c r="C80" s="198">
        <v>50</v>
      </c>
      <c r="D80" s="403">
        <v>0</v>
      </c>
      <c r="E80" s="403">
        <v>0</v>
      </c>
      <c r="F80" s="403">
        <v>0</v>
      </c>
      <c r="G80" s="403">
        <v>0</v>
      </c>
      <c r="H80" s="403">
        <v>0</v>
      </c>
      <c r="I80" s="403">
        <v>0</v>
      </c>
      <c r="J80" s="403">
        <v>0</v>
      </c>
    </row>
    <row r="81" spans="1:10" s="42" customFormat="1" ht="39" customHeight="1">
      <c r="A81" s="381" t="s">
        <v>665</v>
      </c>
      <c r="B81" s="383"/>
      <c r="C81" s="423">
        <v>0</v>
      </c>
      <c r="D81" s="382">
        <v>0</v>
      </c>
      <c r="E81" s="426">
        <v>84</v>
      </c>
      <c r="F81" s="382">
        <v>0</v>
      </c>
      <c r="G81" s="382">
        <v>0</v>
      </c>
      <c r="H81" s="382">
        <v>0</v>
      </c>
      <c r="I81" s="382">
        <v>0</v>
      </c>
      <c r="J81" s="382">
        <v>0</v>
      </c>
    </row>
    <row r="82" spans="1:10" s="42" customFormat="1" ht="31.5" customHeight="1">
      <c r="A82" s="381" t="s">
        <v>666</v>
      </c>
      <c r="B82" s="383"/>
      <c r="C82" s="423">
        <v>0</v>
      </c>
      <c r="D82" s="382">
        <v>0</v>
      </c>
      <c r="E82" s="426">
        <v>88</v>
      </c>
      <c r="F82" s="382">
        <v>0</v>
      </c>
      <c r="G82" s="382">
        <v>0</v>
      </c>
      <c r="H82" s="382">
        <v>0</v>
      </c>
      <c r="I82" s="382">
        <v>0</v>
      </c>
      <c r="J82" s="382">
        <v>0</v>
      </c>
    </row>
    <row r="83" spans="1:10" s="42" customFormat="1" ht="29.25" customHeight="1">
      <c r="A83" s="380" t="s">
        <v>667</v>
      </c>
      <c r="B83" s="383"/>
      <c r="C83" s="423">
        <v>0</v>
      </c>
      <c r="D83" s="382">
        <v>0</v>
      </c>
      <c r="E83" s="426">
        <v>33</v>
      </c>
      <c r="F83" s="382">
        <v>0</v>
      </c>
      <c r="G83" s="382">
        <v>0</v>
      </c>
      <c r="H83" s="382">
        <v>0</v>
      </c>
      <c r="I83" s="382">
        <v>0</v>
      </c>
      <c r="J83" s="382">
        <v>0</v>
      </c>
    </row>
    <row r="84" spans="1:10" s="42" customFormat="1" ht="41.25" customHeight="1">
      <c r="A84" s="380" t="s">
        <v>668</v>
      </c>
      <c r="B84" s="145"/>
      <c r="C84" s="198">
        <v>0</v>
      </c>
      <c r="D84" s="404">
        <v>0</v>
      </c>
      <c r="E84" s="426">
        <v>9</v>
      </c>
      <c r="F84" s="382">
        <v>0</v>
      </c>
      <c r="G84" s="382">
        <v>0</v>
      </c>
      <c r="H84" s="382">
        <v>0</v>
      </c>
      <c r="I84" s="382">
        <v>0</v>
      </c>
      <c r="J84" s="382">
        <v>0</v>
      </c>
    </row>
    <row r="85" spans="1:10" s="42" customFormat="1" ht="28.5" customHeight="1">
      <c r="A85" s="171" t="s">
        <v>273</v>
      </c>
      <c r="B85" s="172">
        <v>4060</v>
      </c>
      <c r="C85" s="403">
        <f>SUM(C86:C86)</f>
        <v>0</v>
      </c>
      <c r="D85" s="404">
        <f>SUM(D86:D86)</f>
        <v>0</v>
      </c>
      <c r="E85" s="404">
        <f>SUM(E86:E86)</f>
        <v>0</v>
      </c>
      <c r="F85" s="403">
        <f t="shared" si="2"/>
        <v>0</v>
      </c>
      <c r="G85" s="403">
        <f>SUM(G86:G86)</f>
        <v>0</v>
      </c>
      <c r="H85" s="403">
        <f>SUM(H86:H86)</f>
        <v>0</v>
      </c>
      <c r="I85" s="403">
        <f>SUM(I86:I86)</f>
        <v>0</v>
      </c>
      <c r="J85" s="403">
        <f>SUM(J86:J86)</f>
        <v>0</v>
      </c>
    </row>
    <row r="86" spans="1:10" s="42" customFormat="1" ht="41.25" hidden="1" customHeight="1">
      <c r="A86" s="216"/>
      <c r="B86" s="213"/>
      <c r="C86" s="196"/>
      <c r="D86" s="404"/>
      <c r="E86" s="196"/>
      <c r="F86" s="403">
        <f t="shared" si="2"/>
        <v>0</v>
      </c>
      <c r="G86" s="405"/>
      <c r="H86" s="405"/>
      <c r="I86" s="438"/>
      <c r="J86" s="438"/>
    </row>
    <row r="87" spans="1:10">
      <c r="A87" s="132"/>
      <c r="B87" s="133"/>
      <c r="C87" s="434"/>
      <c r="D87" s="435"/>
      <c r="E87" s="435"/>
      <c r="F87" s="435"/>
      <c r="G87" s="435"/>
      <c r="H87" s="435"/>
    </row>
    <row r="88" spans="1:10" ht="26.25" customHeight="1">
      <c r="A88" s="125" t="s">
        <v>675</v>
      </c>
      <c r="B88" s="21"/>
      <c r="C88" s="541" t="s">
        <v>86</v>
      </c>
      <c r="D88" s="541"/>
      <c r="E88" s="430"/>
      <c r="F88" s="431"/>
      <c r="G88" s="473" t="s">
        <v>677</v>
      </c>
      <c r="H88" s="473"/>
      <c r="I88" s="473"/>
    </row>
    <row r="89" spans="1:10">
      <c r="A89" s="356" t="s">
        <v>369</v>
      </c>
      <c r="B89" s="166"/>
      <c r="C89" s="542" t="s">
        <v>406</v>
      </c>
      <c r="D89" s="542"/>
      <c r="E89" s="432"/>
      <c r="F89" s="44"/>
      <c r="G89" s="543" t="s">
        <v>83</v>
      </c>
      <c r="H89" s="543"/>
      <c r="I89" s="543"/>
    </row>
    <row r="90" spans="1:10">
      <c r="A90" s="132"/>
      <c r="B90" s="133"/>
      <c r="C90" s="434"/>
      <c r="D90" s="435"/>
      <c r="E90" s="435"/>
      <c r="F90" s="435"/>
      <c r="G90" s="435"/>
      <c r="H90" s="435"/>
    </row>
    <row r="91" spans="1:10">
      <c r="A91" s="132"/>
      <c r="B91" s="133"/>
      <c r="C91" s="434"/>
      <c r="D91" s="435"/>
      <c r="E91" s="435"/>
      <c r="F91" s="435"/>
      <c r="G91" s="435"/>
      <c r="H91" s="435"/>
    </row>
    <row r="92" spans="1:10">
      <c r="A92" s="132"/>
      <c r="B92" s="133"/>
      <c r="C92" s="434"/>
      <c r="D92" s="435"/>
      <c r="E92" s="435"/>
      <c r="F92" s="435"/>
      <c r="G92" s="435"/>
      <c r="H92" s="435"/>
    </row>
    <row r="93" spans="1:10">
      <c r="A93" s="132"/>
      <c r="B93" s="133"/>
      <c r="C93" s="434"/>
      <c r="D93" s="435"/>
      <c r="E93" s="435"/>
      <c r="F93" s="435"/>
      <c r="G93" s="435"/>
      <c r="H93" s="435"/>
    </row>
    <row r="94" spans="1:10">
      <c r="A94" s="132"/>
      <c r="B94" s="133"/>
      <c r="C94" s="434"/>
      <c r="D94" s="435"/>
      <c r="E94" s="435"/>
      <c r="F94" s="435"/>
      <c r="G94" s="435"/>
      <c r="H94" s="435"/>
    </row>
    <row r="95" spans="1:10">
      <c r="A95" s="132"/>
      <c r="B95" s="133"/>
      <c r="C95" s="434"/>
      <c r="D95" s="435"/>
      <c r="E95" s="435"/>
      <c r="F95" s="435"/>
      <c r="G95" s="435"/>
      <c r="H95" s="435"/>
    </row>
    <row r="96" spans="1:10">
      <c r="A96" s="132"/>
      <c r="B96" s="133"/>
      <c r="C96" s="434"/>
      <c r="D96" s="435"/>
      <c r="E96" s="435"/>
      <c r="F96" s="435"/>
      <c r="G96" s="435"/>
      <c r="H96" s="435"/>
    </row>
    <row r="97" spans="1:8">
      <c r="A97" s="132"/>
      <c r="B97" s="133"/>
      <c r="C97" s="434"/>
      <c r="D97" s="435"/>
      <c r="E97" s="435"/>
      <c r="F97" s="435"/>
      <c r="G97" s="435"/>
      <c r="H97" s="435"/>
    </row>
    <row r="98" spans="1:8">
      <c r="A98" s="132"/>
      <c r="B98" s="133"/>
      <c r="C98" s="434"/>
      <c r="D98" s="435"/>
      <c r="E98" s="435"/>
      <c r="F98" s="435"/>
      <c r="G98" s="435"/>
      <c r="H98" s="435"/>
    </row>
    <row r="99" spans="1:8">
      <c r="A99" s="132"/>
      <c r="B99" s="133"/>
      <c r="C99" s="434"/>
      <c r="D99" s="435"/>
      <c r="E99" s="435"/>
      <c r="F99" s="435"/>
      <c r="G99" s="435"/>
      <c r="H99" s="435"/>
    </row>
    <row r="100" spans="1:8">
      <c r="A100" s="132"/>
      <c r="B100" s="133"/>
      <c r="C100" s="434"/>
      <c r="D100" s="435"/>
      <c r="E100" s="435"/>
      <c r="F100" s="435"/>
      <c r="G100" s="435"/>
      <c r="H100" s="435"/>
    </row>
    <row r="101" spans="1:8">
      <c r="A101" s="132"/>
      <c r="B101" s="133"/>
      <c r="C101" s="434"/>
      <c r="D101" s="435"/>
      <c r="E101" s="435"/>
      <c r="F101" s="435"/>
      <c r="G101" s="435"/>
      <c r="H101" s="435"/>
    </row>
    <row r="102" spans="1:8">
      <c r="A102" s="132"/>
      <c r="B102" s="133"/>
      <c r="C102" s="434"/>
      <c r="D102" s="435"/>
      <c r="E102" s="435"/>
      <c r="F102" s="435"/>
      <c r="G102" s="435"/>
      <c r="H102" s="435"/>
    </row>
    <row r="103" spans="1:8">
      <c r="A103" s="132"/>
      <c r="B103" s="133"/>
      <c r="C103" s="434"/>
      <c r="D103" s="435"/>
      <c r="E103" s="435"/>
      <c r="F103" s="435"/>
      <c r="G103" s="435"/>
      <c r="H103" s="435"/>
    </row>
    <row r="104" spans="1:8">
      <c r="A104" s="132"/>
      <c r="B104" s="133"/>
      <c r="C104" s="434"/>
      <c r="D104" s="435"/>
      <c r="E104" s="435"/>
      <c r="F104" s="435"/>
      <c r="G104" s="435"/>
      <c r="H104" s="435"/>
    </row>
    <row r="105" spans="1:8">
      <c r="A105" s="132"/>
      <c r="B105" s="133"/>
      <c r="C105" s="434"/>
      <c r="D105" s="435"/>
      <c r="E105" s="435"/>
      <c r="F105" s="435"/>
      <c r="G105" s="435"/>
      <c r="H105" s="435"/>
    </row>
    <row r="106" spans="1:8">
      <c r="A106" s="132"/>
      <c r="B106" s="133"/>
      <c r="C106" s="434"/>
      <c r="D106" s="435"/>
      <c r="E106" s="435"/>
      <c r="F106" s="435"/>
      <c r="G106" s="435"/>
      <c r="H106" s="435"/>
    </row>
    <row r="107" spans="1:8">
      <c r="A107" s="132"/>
      <c r="B107" s="133"/>
      <c r="C107" s="434"/>
      <c r="D107" s="435"/>
      <c r="E107" s="435"/>
      <c r="F107" s="435"/>
      <c r="G107" s="435"/>
      <c r="H107" s="435"/>
    </row>
    <row r="108" spans="1:8">
      <c r="A108" s="132"/>
      <c r="B108" s="133"/>
      <c r="C108" s="434"/>
      <c r="D108" s="435"/>
      <c r="E108" s="435"/>
      <c r="F108" s="435"/>
      <c r="G108" s="435"/>
      <c r="H108" s="435"/>
    </row>
    <row r="109" spans="1:8">
      <c r="A109" s="132"/>
      <c r="B109" s="133"/>
      <c r="C109" s="434"/>
      <c r="D109" s="435"/>
      <c r="E109" s="435"/>
      <c r="F109" s="435"/>
      <c r="G109" s="435"/>
      <c r="H109" s="435"/>
    </row>
    <row r="110" spans="1:8">
      <c r="A110" s="132"/>
      <c r="B110" s="133"/>
      <c r="C110" s="434"/>
      <c r="D110" s="435"/>
      <c r="E110" s="435"/>
      <c r="F110" s="435"/>
      <c r="G110" s="435"/>
      <c r="H110" s="435"/>
    </row>
    <row r="111" spans="1:8">
      <c r="A111" s="132"/>
      <c r="B111" s="133"/>
      <c r="C111" s="434"/>
      <c r="D111" s="435"/>
      <c r="E111" s="435"/>
      <c r="F111" s="435"/>
      <c r="G111" s="435"/>
      <c r="H111" s="435"/>
    </row>
    <row r="112" spans="1:8">
      <c r="A112" s="132"/>
      <c r="B112" s="133"/>
      <c r="C112" s="434"/>
      <c r="D112" s="435"/>
      <c r="E112" s="435"/>
      <c r="F112" s="435"/>
      <c r="G112" s="435"/>
      <c r="H112" s="435"/>
    </row>
    <row r="113" spans="1:8">
      <c r="A113" s="132"/>
      <c r="B113" s="133"/>
      <c r="C113" s="434"/>
      <c r="D113" s="435"/>
      <c r="E113" s="435"/>
      <c r="F113" s="435"/>
      <c r="G113" s="435"/>
      <c r="H113" s="435"/>
    </row>
    <row r="114" spans="1:8">
      <c r="A114" s="132"/>
      <c r="B114" s="133"/>
      <c r="C114" s="434"/>
      <c r="D114" s="435"/>
      <c r="E114" s="435"/>
      <c r="F114" s="435"/>
      <c r="G114" s="435"/>
      <c r="H114" s="435"/>
    </row>
    <row r="115" spans="1:8">
      <c r="A115" s="132"/>
      <c r="B115" s="133"/>
      <c r="C115" s="434"/>
      <c r="D115" s="435"/>
      <c r="E115" s="435"/>
      <c r="F115" s="435"/>
      <c r="G115" s="435"/>
      <c r="H115" s="435"/>
    </row>
    <row r="116" spans="1:8">
      <c r="A116" s="132"/>
      <c r="B116" s="133"/>
      <c r="C116" s="434"/>
      <c r="D116" s="435"/>
      <c r="E116" s="435"/>
      <c r="F116" s="435"/>
      <c r="G116" s="435"/>
      <c r="H116" s="435"/>
    </row>
    <row r="117" spans="1:8">
      <c r="A117" s="132"/>
      <c r="B117" s="133"/>
      <c r="C117" s="434"/>
      <c r="D117" s="435"/>
      <c r="E117" s="435"/>
      <c r="F117" s="435"/>
      <c r="G117" s="435"/>
      <c r="H117" s="435"/>
    </row>
    <row r="118" spans="1:8">
      <c r="A118" s="132"/>
      <c r="B118" s="133"/>
      <c r="C118" s="434"/>
      <c r="D118" s="435"/>
      <c r="E118" s="435"/>
      <c r="F118" s="435"/>
      <c r="G118" s="435"/>
      <c r="H118" s="435"/>
    </row>
    <row r="119" spans="1:8">
      <c r="A119" s="132"/>
      <c r="B119" s="133"/>
      <c r="C119" s="434"/>
      <c r="D119" s="435"/>
      <c r="E119" s="435"/>
      <c r="F119" s="435"/>
      <c r="G119" s="435"/>
      <c r="H119" s="435"/>
    </row>
    <row r="120" spans="1:8">
      <c r="A120" s="132"/>
      <c r="B120" s="133"/>
      <c r="C120" s="434"/>
      <c r="D120" s="435"/>
      <c r="E120" s="435"/>
      <c r="F120" s="435"/>
      <c r="G120" s="435"/>
      <c r="H120" s="435"/>
    </row>
    <row r="121" spans="1:8">
      <c r="A121" s="132"/>
      <c r="C121" s="436"/>
      <c r="D121" s="437"/>
      <c r="E121" s="437"/>
      <c r="F121" s="437"/>
      <c r="G121" s="437"/>
      <c r="H121" s="437"/>
    </row>
    <row r="122" spans="1:8">
      <c r="A122" s="138"/>
      <c r="C122" s="436"/>
      <c r="D122" s="437"/>
      <c r="E122" s="437"/>
      <c r="F122" s="437"/>
      <c r="G122" s="437"/>
      <c r="H122" s="437"/>
    </row>
    <row r="123" spans="1:8">
      <c r="A123" s="138"/>
      <c r="C123" s="436"/>
      <c r="D123" s="437"/>
      <c r="E123" s="437"/>
      <c r="F123" s="437"/>
      <c r="G123" s="437"/>
      <c r="H123" s="437"/>
    </row>
    <row r="124" spans="1:8">
      <c r="A124" s="138"/>
      <c r="C124" s="436"/>
      <c r="D124" s="437"/>
      <c r="E124" s="437"/>
      <c r="F124" s="437"/>
      <c r="G124" s="437"/>
      <c r="H124" s="437"/>
    </row>
    <row r="125" spans="1:8">
      <c r="A125" s="138"/>
      <c r="C125" s="436"/>
      <c r="D125" s="437"/>
      <c r="E125" s="437"/>
      <c r="F125" s="437"/>
      <c r="G125" s="437"/>
      <c r="H125" s="437"/>
    </row>
    <row r="126" spans="1:8">
      <c r="A126" s="138"/>
      <c r="C126" s="436"/>
      <c r="D126" s="437"/>
      <c r="E126" s="437"/>
      <c r="F126" s="437"/>
      <c r="G126" s="437"/>
      <c r="H126" s="437"/>
    </row>
    <row r="127" spans="1:8">
      <c r="A127" s="138"/>
      <c r="C127" s="436"/>
      <c r="D127" s="437"/>
      <c r="E127" s="437"/>
      <c r="F127" s="437"/>
      <c r="G127" s="437"/>
      <c r="H127" s="437"/>
    </row>
    <row r="128" spans="1:8">
      <c r="A128" s="138"/>
      <c r="C128" s="436"/>
      <c r="D128" s="437"/>
      <c r="E128" s="437"/>
      <c r="F128" s="437"/>
      <c r="G128" s="437"/>
      <c r="H128" s="437"/>
    </row>
    <row r="129" spans="1:8">
      <c r="A129" s="138"/>
      <c r="C129" s="436"/>
      <c r="D129" s="437"/>
      <c r="E129" s="437"/>
      <c r="F129" s="437"/>
      <c r="G129" s="437"/>
      <c r="H129" s="437"/>
    </row>
    <row r="130" spans="1:8">
      <c r="A130" s="138"/>
      <c r="C130" s="436"/>
      <c r="D130" s="437"/>
      <c r="E130" s="437"/>
      <c r="F130" s="437"/>
      <c r="G130" s="437"/>
      <c r="H130" s="437"/>
    </row>
    <row r="131" spans="1:8">
      <c r="A131" s="138"/>
      <c r="C131" s="436"/>
      <c r="D131" s="437"/>
      <c r="E131" s="437"/>
      <c r="F131" s="437"/>
      <c r="G131" s="437"/>
      <c r="H131" s="437"/>
    </row>
    <row r="132" spans="1:8">
      <c r="A132" s="138"/>
      <c r="C132" s="436"/>
      <c r="D132" s="437"/>
      <c r="E132" s="437"/>
      <c r="F132" s="437"/>
      <c r="G132" s="437"/>
      <c r="H132" s="437"/>
    </row>
    <row r="133" spans="1:8">
      <c r="A133" s="138"/>
      <c r="C133" s="436"/>
      <c r="D133" s="437"/>
      <c r="E133" s="437"/>
      <c r="F133" s="437"/>
      <c r="G133" s="437"/>
      <c r="H133" s="437"/>
    </row>
    <row r="134" spans="1:8">
      <c r="A134" s="138"/>
      <c r="C134" s="436"/>
      <c r="D134" s="437"/>
      <c r="E134" s="437"/>
      <c r="F134" s="437"/>
      <c r="G134" s="437"/>
      <c r="H134" s="437"/>
    </row>
    <row r="135" spans="1:8">
      <c r="A135" s="138"/>
      <c r="C135" s="436"/>
      <c r="D135" s="437"/>
      <c r="E135" s="437"/>
      <c r="F135" s="437"/>
      <c r="G135" s="437"/>
      <c r="H135" s="437"/>
    </row>
    <row r="136" spans="1:8">
      <c r="A136" s="138"/>
      <c r="C136" s="436"/>
      <c r="D136" s="437"/>
      <c r="E136" s="437"/>
      <c r="F136" s="437"/>
      <c r="G136" s="437"/>
      <c r="H136" s="437"/>
    </row>
    <row r="137" spans="1:8">
      <c r="A137" s="138"/>
      <c r="C137" s="436"/>
      <c r="D137" s="437"/>
      <c r="E137" s="437"/>
      <c r="F137" s="437"/>
      <c r="G137" s="437"/>
      <c r="H137" s="437"/>
    </row>
    <row r="138" spans="1:8">
      <c r="A138" s="138"/>
      <c r="C138" s="436"/>
      <c r="D138" s="437"/>
      <c r="E138" s="437"/>
      <c r="F138" s="437"/>
      <c r="G138" s="437"/>
      <c r="H138" s="437"/>
    </row>
    <row r="139" spans="1:8">
      <c r="A139" s="138"/>
      <c r="C139" s="436"/>
      <c r="D139" s="437"/>
      <c r="E139" s="437"/>
      <c r="F139" s="437"/>
      <c r="G139" s="437"/>
      <c r="H139" s="437"/>
    </row>
    <row r="140" spans="1:8">
      <c r="A140" s="138"/>
      <c r="C140" s="436"/>
      <c r="D140" s="437"/>
      <c r="E140" s="437"/>
      <c r="F140" s="437"/>
      <c r="G140" s="437"/>
      <c r="H140" s="437"/>
    </row>
    <row r="141" spans="1:8">
      <c r="A141" s="138"/>
      <c r="C141" s="436"/>
      <c r="D141" s="437"/>
      <c r="E141" s="437"/>
      <c r="F141" s="437"/>
      <c r="G141" s="437"/>
      <c r="H141" s="437"/>
    </row>
    <row r="142" spans="1:8">
      <c r="A142" s="138"/>
      <c r="C142" s="436"/>
      <c r="D142" s="437"/>
      <c r="E142" s="437"/>
      <c r="F142" s="437"/>
      <c r="G142" s="437"/>
      <c r="H142" s="437"/>
    </row>
    <row r="143" spans="1:8">
      <c r="A143" s="138"/>
      <c r="C143" s="436"/>
      <c r="D143" s="437"/>
      <c r="E143" s="437"/>
      <c r="F143" s="437"/>
      <c r="G143" s="437"/>
      <c r="H143" s="437"/>
    </row>
    <row r="144" spans="1:8">
      <c r="A144" s="138"/>
    </row>
    <row r="145" spans="1:15">
      <c r="A145" s="139"/>
    </row>
    <row r="146" spans="1:15">
      <c r="A146" s="139"/>
    </row>
    <row r="147" spans="1:15">
      <c r="A147" s="139"/>
    </row>
    <row r="148" spans="1:15">
      <c r="A148" s="139"/>
    </row>
    <row r="149" spans="1:15">
      <c r="A149" s="139"/>
    </row>
    <row r="150" spans="1:15" s="192" customFormat="1">
      <c r="A150" s="139"/>
      <c r="C150" s="398"/>
      <c r="D150" s="398"/>
      <c r="E150" s="398"/>
      <c r="F150" s="398"/>
      <c r="G150" s="45"/>
      <c r="H150" s="45"/>
      <c r="I150" s="45"/>
      <c r="J150" s="45"/>
      <c r="K150" s="3"/>
      <c r="L150" s="3"/>
      <c r="M150" s="3"/>
      <c r="N150" s="3"/>
      <c r="O150" s="3"/>
    </row>
    <row r="151" spans="1:15" s="192" customFormat="1">
      <c r="A151" s="139"/>
      <c r="C151" s="398"/>
      <c r="D151" s="398"/>
      <c r="E151" s="398"/>
      <c r="F151" s="398"/>
      <c r="G151" s="45"/>
      <c r="H151" s="45"/>
      <c r="I151" s="45"/>
      <c r="J151" s="45"/>
      <c r="K151" s="3"/>
      <c r="L151" s="3"/>
      <c r="M151" s="3"/>
      <c r="N151" s="3"/>
      <c r="O151" s="3"/>
    </row>
    <row r="152" spans="1:15" s="192" customFormat="1">
      <c r="A152" s="139"/>
      <c r="C152" s="398"/>
      <c r="D152" s="398"/>
      <c r="E152" s="398"/>
      <c r="F152" s="398"/>
      <c r="G152" s="45"/>
      <c r="H152" s="45"/>
      <c r="I152" s="45"/>
      <c r="J152" s="45"/>
      <c r="K152" s="3"/>
      <c r="L152" s="3"/>
      <c r="M152" s="3"/>
      <c r="N152" s="3"/>
      <c r="O152" s="3"/>
    </row>
    <row r="153" spans="1:15" s="192" customFormat="1">
      <c r="A153" s="139"/>
      <c r="C153" s="398"/>
      <c r="D153" s="398"/>
      <c r="E153" s="398"/>
      <c r="F153" s="398"/>
      <c r="G153" s="45"/>
      <c r="H153" s="45"/>
      <c r="I153" s="45"/>
      <c r="J153" s="45"/>
      <c r="K153" s="3"/>
      <c r="L153" s="3"/>
      <c r="M153" s="3"/>
      <c r="N153" s="3"/>
      <c r="O153" s="3"/>
    </row>
    <row r="154" spans="1:15" s="192" customFormat="1">
      <c r="A154" s="139"/>
      <c r="C154" s="398"/>
      <c r="D154" s="398"/>
      <c r="E154" s="398"/>
      <c r="F154" s="398"/>
      <c r="G154" s="45"/>
      <c r="H154" s="45"/>
      <c r="I154" s="45"/>
      <c r="J154" s="45"/>
      <c r="K154" s="3"/>
      <c r="L154" s="3"/>
      <c r="M154" s="3"/>
      <c r="N154" s="3"/>
      <c r="O154" s="3"/>
    </row>
    <row r="155" spans="1:15" s="192" customFormat="1">
      <c r="A155" s="139"/>
      <c r="C155" s="398"/>
      <c r="D155" s="398"/>
      <c r="E155" s="398"/>
      <c r="F155" s="398"/>
      <c r="G155" s="45"/>
      <c r="H155" s="45"/>
      <c r="I155" s="45"/>
      <c r="J155" s="45"/>
      <c r="K155" s="3"/>
      <c r="L155" s="3"/>
      <c r="M155" s="3"/>
      <c r="N155" s="3"/>
      <c r="O155" s="3"/>
    </row>
    <row r="156" spans="1:15" s="192" customFormat="1">
      <c r="A156" s="139"/>
      <c r="C156" s="398"/>
      <c r="D156" s="398"/>
      <c r="E156" s="398"/>
      <c r="F156" s="398"/>
      <c r="G156" s="45"/>
      <c r="H156" s="45"/>
      <c r="I156" s="45"/>
      <c r="J156" s="45"/>
      <c r="K156" s="3"/>
      <c r="L156" s="3"/>
      <c r="M156" s="3"/>
      <c r="N156" s="3"/>
      <c r="O156" s="3"/>
    </row>
    <row r="157" spans="1:15" s="192" customFormat="1">
      <c r="A157" s="139"/>
      <c r="C157" s="398"/>
      <c r="D157" s="398"/>
      <c r="E157" s="398"/>
      <c r="F157" s="398"/>
      <c r="G157" s="45"/>
      <c r="H157" s="45"/>
      <c r="I157" s="45"/>
      <c r="J157" s="45"/>
      <c r="K157" s="3"/>
      <c r="L157" s="3"/>
      <c r="M157" s="3"/>
      <c r="N157" s="3"/>
      <c r="O157" s="3"/>
    </row>
    <row r="158" spans="1:15" s="192" customFormat="1">
      <c r="A158" s="139"/>
      <c r="C158" s="398"/>
      <c r="D158" s="398"/>
      <c r="E158" s="398"/>
      <c r="F158" s="398"/>
      <c r="G158" s="45"/>
      <c r="H158" s="45"/>
      <c r="I158" s="45"/>
      <c r="J158" s="45"/>
      <c r="K158" s="3"/>
      <c r="L158" s="3"/>
      <c r="M158" s="3"/>
      <c r="N158" s="3"/>
      <c r="O158" s="3"/>
    </row>
    <row r="159" spans="1:15" s="192" customFormat="1">
      <c r="A159" s="139"/>
      <c r="C159" s="398"/>
      <c r="D159" s="398"/>
      <c r="E159" s="398"/>
      <c r="F159" s="398"/>
      <c r="G159" s="45"/>
      <c r="H159" s="45"/>
      <c r="I159" s="45"/>
      <c r="J159" s="45"/>
      <c r="K159" s="3"/>
      <c r="L159" s="3"/>
      <c r="M159" s="3"/>
      <c r="N159" s="3"/>
      <c r="O159" s="3"/>
    </row>
    <row r="160" spans="1:15" s="192" customFormat="1">
      <c r="A160" s="139"/>
      <c r="C160" s="398"/>
      <c r="D160" s="398"/>
      <c r="E160" s="398"/>
      <c r="F160" s="398"/>
      <c r="G160" s="45"/>
      <c r="H160" s="45"/>
      <c r="I160" s="45"/>
      <c r="J160" s="45"/>
      <c r="K160" s="3"/>
      <c r="L160" s="3"/>
      <c r="M160" s="3"/>
      <c r="N160" s="3"/>
      <c r="O160" s="3"/>
    </row>
    <row r="161" spans="1:15" s="192" customFormat="1">
      <c r="A161" s="139"/>
      <c r="C161" s="398"/>
      <c r="D161" s="398"/>
      <c r="E161" s="398"/>
      <c r="F161" s="398"/>
      <c r="G161" s="45"/>
      <c r="H161" s="45"/>
      <c r="I161" s="45"/>
      <c r="J161" s="45"/>
      <c r="K161" s="3"/>
      <c r="L161" s="3"/>
      <c r="M161" s="3"/>
      <c r="N161" s="3"/>
      <c r="O161" s="3"/>
    </row>
    <row r="162" spans="1:15" s="192" customFormat="1">
      <c r="A162" s="139"/>
      <c r="C162" s="398"/>
      <c r="D162" s="398"/>
      <c r="E162" s="398"/>
      <c r="F162" s="398"/>
      <c r="G162" s="45"/>
      <c r="H162" s="45"/>
      <c r="I162" s="45"/>
      <c r="J162" s="45"/>
      <c r="K162" s="3"/>
      <c r="L162" s="3"/>
      <c r="M162" s="3"/>
      <c r="N162" s="3"/>
      <c r="O162" s="3"/>
    </row>
    <row r="163" spans="1:15" s="192" customFormat="1">
      <c r="A163" s="139"/>
      <c r="C163" s="398"/>
      <c r="D163" s="398"/>
      <c r="E163" s="398"/>
      <c r="F163" s="398"/>
      <c r="G163" s="45"/>
      <c r="H163" s="45"/>
      <c r="I163" s="45"/>
      <c r="J163" s="45"/>
      <c r="K163" s="3"/>
      <c r="L163" s="3"/>
      <c r="M163" s="3"/>
      <c r="N163" s="3"/>
      <c r="O163" s="3"/>
    </row>
    <row r="164" spans="1:15" s="192" customFormat="1">
      <c r="A164" s="139"/>
      <c r="C164" s="398"/>
      <c r="D164" s="398"/>
      <c r="E164" s="398"/>
      <c r="F164" s="398"/>
      <c r="G164" s="45"/>
      <c r="H164" s="45"/>
      <c r="I164" s="45"/>
      <c r="J164" s="45"/>
      <c r="K164" s="3"/>
      <c r="L164" s="3"/>
      <c r="M164" s="3"/>
      <c r="N164" s="3"/>
      <c r="O164" s="3"/>
    </row>
    <row r="165" spans="1:15" s="192" customFormat="1">
      <c r="A165" s="139"/>
      <c r="C165" s="398"/>
      <c r="D165" s="398"/>
      <c r="E165" s="398"/>
      <c r="F165" s="398"/>
      <c r="G165" s="45"/>
      <c r="H165" s="45"/>
      <c r="I165" s="45"/>
      <c r="J165" s="45"/>
      <c r="K165" s="3"/>
      <c r="L165" s="3"/>
      <c r="M165" s="3"/>
      <c r="N165" s="3"/>
      <c r="O165" s="3"/>
    </row>
    <row r="166" spans="1:15" s="192" customFormat="1">
      <c r="A166" s="139"/>
      <c r="C166" s="398"/>
      <c r="D166" s="398"/>
      <c r="E166" s="398"/>
      <c r="F166" s="398"/>
      <c r="G166" s="45"/>
      <c r="H166" s="45"/>
      <c r="I166" s="45"/>
      <c r="J166" s="45"/>
      <c r="K166" s="3"/>
      <c r="L166" s="3"/>
      <c r="M166" s="3"/>
      <c r="N166" s="3"/>
      <c r="O166" s="3"/>
    </row>
    <row r="167" spans="1:15" s="192" customFormat="1">
      <c r="A167" s="139"/>
      <c r="C167" s="398"/>
      <c r="D167" s="398"/>
      <c r="E167" s="398"/>
      <c r="F167" s="398"/>
      <c r="G167" s="45"/>
      <c r="H167" s="45"/>
      <c r="I167" s="45"/>
      <c r="J167" s="45"/>
      <c r="K167" s="3"/>
      <c r="L167" s="3"/>
      <c r="M167" s="3"/>
      <c r="N167" s="3"/>
      <c r="O167" s="3"/>
    </row>
    <row r="168" spans="1:15" s="192" customFormat="1">
      <c r="A168" s="139"/>
      <c r="C168" s="398"/>
      <c r="D168" s="398"/>
      <c r="E168" s="398"/>
      <c r="F168" s="398"/>
      <c r="G168" s="45"/>
      <c r="H168" s="45"/>
      <c r="I168" s="45"/>
      <c r="J168" s="45"/>
      <c r="K168" s="3"/>
      <c r="L168" s="3"/>
      <c r="M168" s="3"/>
      <c r="N168" s="3"/>
      <c r="O168" s="3"/>
    </row>
    <row r="169" spans="1:15" s="192" customFormat="1">
      <c r="A169" s="139"/>
      <c r="C169" s="398"/>
      <c r="D169" s="398"/>
      <c r="E169" s="398"/>
      <c r="F169" s="398"/>
      <c r="G169" s="45"/>
      <c r="H169" s="45"/>
      <c r="I169" s="45"/>
      <c r="J169" s="45"/>
      <c r="K169" s="3"/>
      <c r="L169" s="3"/>
      <c r="M169" s="3"/>
      <c r="N169" s="3"/>
      <c r="O169" s="3"/>
    </row>
    <row r="170" spans="1:15" s="192" customFormat="1">
      <c r="A170" s="139"/>
      <c r="C170" s="398"/>
      <c r="D170" s="398"/>
      <c r="E170" s="398"/>
      <c r="F170" s="398"/>
      <c r="G170" s="45"/>
      <c r="H170" s="45"/>
      <c r="I170" s="45"/>
      <c r="J170" s="45"/>
      <c r="K170" s="3"/>
      <c r="L170" s="3"/>
      <c r="M170" s="3"/>
      <c r="N170" s="3"/>
      <c r="O170" s="3"/>
    </row>
    <row r="171" spans="1:15" s="192" customFormat="1">
      <c r="A171" s="139"/>
      <c r="C171" s="398"/>
      <c r="D171" s="398"/>
      <c r="E171" s="398"/>
      <c r="F171" s="398"/>
      <c r="G171" s="45"/>
      <c r="H171" s="45"/>
      <c r="I171" s="45"/>
      <c r="J171" s="45"/>
      <c r="K171" s="3"/>
      <c r="L171" s="3"/>
      <c r="M171" s="3"/>
      <c r="N171" s="3"/>
      <c r="O171" s="3"/>
    </row>
    <row r="172" spans="1:15" s="192" customFormat="1">
      <c r="A172" s="139"/>
      <c r="C172" s="398"/>
      <c r="D172" s="398"/>
      <c r="E172" s="398"/>
      <c r="F172" s="398"/>
      <c r="G172" s="45"/>
      <c r="H172" s="45"/>
      <c r="I172" s="45"/>
      <c r="J172" s="45"/>
      <c r="K172" s="3"/>
      <c r="L172" s="3"/>
      <c r="M172" s="3"/>
      <c r="N172" s="3"/>
      <c r="O172" s="3"/>
    </row>
    <row r="173" spans="1:15" s="192" customFormat="1">
      <c r="A173" s="139"/>
      <c r="C173" s="398"/>
      <c r="D173" s="398"/>
      <c r="E173" s="398"/>
      <c r="F173" s="398"/>
      <c r="G173" s="45"/>
      <c r="H173" s="45"/>
      <c r="I173" s="45"/>
      <c r="J173" s="45"/>
      <c r="K173" s="3"/>
      <c r="L173" s="3"/>
      <c r="M173" s="3"/>
      <c r="N173" s="3"/>
      <c r="O173" s="3"/>
    </row>
    <row r="174" spans="1:15" s="192" customFormat="1">
      <c r="A174" s="139"/>
      <c r="C174" s="398"/>
      <c r="D174" s="398"/>
      <c r="E174" s="398"/>
      <c r="F174" s="398"/>
      <c r="G174" s="45"/>
      <c r="H174" s="45"/>
      <c r="I174" s="45"/>
      <c r="J174" s="45"/>
      <c r="K174" s="3"/>
      <c r="L174" s="3"/>
      <c r="M174" s="3"/>
      <c r="N174" s="3"/>
      <c r="O174" s="3"/>
    </row>
    <row r="175" spans="1:15" s="192" customFormat="1">
      <c r="A175" s="139"/>
      <c r="C175" s="398"/>
      <c r="D175" s="398"/>
      <c r="E175" s="398"/>
      <c r="F175" s="398"/>
      <c r="G175" s="45"/>
      <c r="H175" s="45"/>
      <c r="I175" s="45"/>
      <c r="J175" s="45"/>
      <c r="K175" s="3"/>
      <c r="L175" s="3"/>
      <c r="M175" s="3"/>
      <c r="N175" s="3"/>
      <c r="O175" s="3"/>
    </row>
    <row r="176" spans="1:15" s="192" customFormat="1">
      <c r="A176" s="139"/>
      <c r="C176" s="398"/>
      <c r="D176" s="398"/>
      <c r="E176" s="398"/>
      <c r="F176" s="398"/>
      <c r="G176" s="45"/>
      <c r="H176" s="45"/>
      <c r="I176" s="45"/>
      <c r="J176" s="45"/>
      <c r="K176" s="3"/>
      <c r="L176" s="3"/>
      <c r="M176" s="3"/>
      <c r="N176" s="3"/>
      <c r="O176" s="3"/>
    </row>
    <row r="177" spans="1:15" s="192" customFormat="1">
      <c r="A177" s="139"/>
      <c r="C177" s="398"/>
      <c r="D177" s="398"/>
      <c r="E177" s="398"/>
      <c r="F177" s="398"/>
      <c r="G177" s="45"/>
      <c r="H177" s="45"/>
      <c r="I177" s="45"/>
      <c r="J177" s="45"/>
      <c r="K177" s="3"/>
      <c r="L177" s="3"/>
      <c r="M177" s="3"/>
      <c r="N177" s="3"/>
      <c r="O177" s="3"/>
    </row>
    <row r="178" spans="1:15" s="192" customFormat="1">
      <c r="A178" s="139"/>
      <c r="C178" s="398"/>
      <c r="D178" s="398"/>
      <c r="E178" s="398"/>
      <c r="F178" s="398"/>
      <c r="G178" s="45"/>
      <c r="H178" s="45"/>
      <c r="I178" s="45"/>
      <c r="J178" s="45"/>
      <c r="K178" s="3"/>
      <c r="L178" s="3"/>
      <c r="M178" s="3"/>
      <c r="N178" s="3"/>
      <c r="O178" s="3"/>
    </row>
    <row r="179" spans="1:15" s="192" customFormat="1">
      <c r="A179" s="139"/>
      <c r="C179" s="398"/>
      <c r="D179" s="398"/>
      <c r="E179" s="398"/>
      <c r="F179" s="398"/>
      <c r="G179" s="45"/>
      <c r="H179" s="45"/>
      <c r="I179" s="45"/>
      <c r="J179" s="45"/>
      <c r="K179" s="3"/>
      <c r="L179" s="3"/>
      <c r="M179" s="3"/>
      <c r="N179" s="3"/>
      <c r="O179" s="3"/>
    </row>
    <row r="180" spans="1:15" s="192" customFormat="1">
      <c r="A180" s="139"/>
      <c r="C180" s="398"/>
      <c r="D180" s="398"/>
      <c r="E180" s="398"/>
      <c r="F180" s="398"/>
      <c r="G180" s="45"/>
      <c r="H180" s="45"/>
      <c r="I180" s="45"/>
      <c r="J180" s="45"/>
      <c r="K180" s="3"/>
      <c r="L180" s="3"/>
      <c r="M180" s="3"/>
      <c r="N180" s="3"/>
      <c r="O180" s="3"/>
    </row>
    <row r="181" spans="1:15" s="192" customFormat="1">
      <c r="A181" s="139"/>
      <c r="C181" s="398"/>
      <c r="D181" s="398"/>
      <c r="E181" s="398"/>
      <c r="F181" s="398"/>
      <c r="G181" s="45"/>
      <c r="H181" s="45"/>
      <c r="I181" s="45"/>
      <c r="J181" s="45"/>
      <c r="K181" s="3"/>
      <c r="L181" s="3"/>
      <c r="M181" s="3"/>
      <c r="N181" s="3"/>
      <c r="O181" s="3"/>
    </row>
    <row r="182" spans="1:15" s="192" customFormat="1">
      <c r="A182" s="139"/>
      <c r="C182" s="398"/>
      <c r="D182" s="398"/>
      <c r="E182" s="398"/>
      <c r="F182" s="398"/>
      <c r="G182" s="45"/>
      <c r="H182" s="45"/>
      <c r="I182" s="45"/>
      <c r="J182" s="45"/>
      <c r="K182" s="3"/>
      <c r="L182" s="3"/>
      <c r="M182" s="3"/>
      <c r="N182" s="3"/>
      <c r="O182" s="3"/>
    </row>
    <row r="183" spans="1:15" s="192" customFormat="1">
      <c r="A183" s="139"/>
      <c r="C183" s="398"/>
      <c r="D183" s="398"/>
      <c r="E183" s="398"/>
      <c r="F183" s="398"/>
      <c r="G183" s="45"/>
      <c r="H183" s="45"/>
      <c r="I183" s="45"/>
      <c r="J183" s="45"/>
      <c r="K183" s="3"/>
      <c r="L183" s="3"/>
      <c r="M183" s="3"/>
      <c r="N183" s="3"/>
      <c r="O183" s="3"/>
    </row>
    <row r="184" spans="1:15" s="192" customFormat="1">
      <c r="A184" s="139"/>
      <c r="C184" s="398"/>
      <c r="D184" s="398"/>
      <c r="E184" s="398"/>
      <c r="F184" s="398"/>
      <c r="G184" s="45"/>
      <c r="H184" s="45"/>
      <c r="I184" s="45"/>
      <c r="J184" s="45"/>
      <c r="K184" s="3"/>
      <c r="L184" s="3"/>
      <c r="M184" s="3"/>
      <c r="N184" s="3"/>
      <c r="O184" s="3"/>
    </row>
    <row r="185" spans="1:15" s="192" customFormat="1">
      <c r="A185" s="139"/>
      <c r="C185" s="398"/>
      <c r="D185" s="398"/>
      <c r="E185" s="398"/>
      <c r="F185" s="398"/>
      <c r="G185" s="45"/>
      <c r="H185" s="45"/>
      <c r="I185" s="45"/>
      <c r="J185" s="45"/>
      <c r="K185" s="3"/>
      <c r="L185" s="3"/>
      <c r="M185" s="3"/>
      <c r="N185" s="3"/>
      <c r="O185" s="3"/>
    </row>
    <row r="186" spans="1:15" s="192" customFormat="1">
      <c r="A186" s="139"/>
      <c r="C186" s="398"/>
      <c r="D186" s="398"/>
      <c r="E186" s="398"/>
      <c r="F186" s="398"/>
      <c r="G186" s="45"/>
      <c r="H186" s="45"/>
      <c r="I186" s="45"/>
      <c r="J186" s="45"/>
      <c r="K186" s="3"/>
      <c r="L186" s="3"/>
      <c r="M186" s="3"/>
      <c r="N186" s="3"/>
      <c r="O186" s="3"/>
    </row>
    <row r="187" spans="1:15" s="192" customFormat="1">
      <c r="A187" s="139"/>
      <c r="C187" s="398"/>
      <c r="D187" s="398"/>
      <c r="E187" s="398"/>
      <c r="F187" s="398"/>
      <c r="G187" s="45"/>
      <c r="H187" s="45"/>
      <c r="I187" s="45"/>
      <c r="J187" s="45"/>
      <c r="K187" s="3"/>
      <c r="L187" s="3"/>
      <c r="M187" s="3"/>
      <c r="N187" s="3"/>
      <c r="O187" s="3"/>
    </row>
    <row r="188" spans="1:15" s="192" customFormat="1">
      <c r="A188" s="139"/>
      <c r="C188" s="398"/>
      <c r="D188" s="398"/>
      <c r="E188" s="398"/>
      <c r="F188" s="398"/>
      <c r="G188" s="45"/>
      <c r="H188" s="45"/>
      <c r="I188" s="45"/>
      <c r="J188" s="45"/>
      <c r="K188" s="3"/>
      <c r="L188" s="3"/>
      <c r="M188" s="3"/>
      <c r="N188" s="3"/>
      <c r="O188" s="3"/>
    </row>
    <row r="189" spans="1:15" s="192" customFormat="1">
      <c r="A189" s="139"/>
      <c r="C189" s="398"/>
      <c r="D189" s="398"/>
      <c r="E189" s="398"/>
      <c r="F189" s="398"/>
      <c r="G189" s="45"/>
      <c r="H189" s="45"/>
      <c r="I189" s="45"/>
      <c r="J189" s="45"/>
      <c r="K189" s="3"/>
      <c r="L189" s="3"/>
      <c r="M189" s="3"/>
      <c r="N189" s="3"/>
      <c r="O189" s="3"/>
    </row>
    <row r="190" spans="1:15" s="192" customFormat="1">
      <c r="A190" s="139"/>
      <c r="C190" s="398"/>
      <c r="D190" s="398"/>
      <c r="E190" s="398"/>
      <c r="F190" s="398"/>
      <c r="G190" s="45"/>
      <c r="H190" s="45"/>
      <c r="I190" s="45"/>
      <c r="J190" s="45"/>
      <c r="K190" s="3"/>
      <c r="L190" s="3"/>
      <c r="M190" s="3"/>
      <c r="N190" s="3"/>
      <c r="O190" s="3"/>
    </row>
    <row r="191" spans="1:15" s="192" customFormat="1">
      <c r="A191" s="139"/>
      <c r="C191" s="398"/>
      <c r="D191" s="398"/>
      <c r="E191" s="398"/>
      <c r="F191" s="398"/>
      <c r="G191" s="45"/>
      <c r="H191" s="45"/>
      <c r="I191" s="45"/>
      <c r="J191" s="45"/>
      <c r="K191" s="3"/>
      <c r="L191" s="3"/>
      <c r="M191" s="3"/>
      <c r="N191" s="3"/>
      <c r="O191" s="3"/>
    </row>
    <row r="192" spans="1:15" s="192" customFormat="1">
      <c r="A192" s="139"/>
      <c r="C192" s="398"/>
      <c r="D192" s="398"/>
      <c r="E192" s="398"/>
      <c r="F192" s="398"/>
      <c r="G192" s="45"/>
      <c r="H192" s="45"/>
      <c r="I192" s="45"/>
      <c r="J192" s="45"/>
      <c r="K192" s="3"/>
      <c r="L192" s="3"/>
      <c r="M192" s="3"/>
      <c r="N192" s="3"/>
      <c r="O192" s="3"/>
    </row>
    <row r="193" spans="1:15" s="192" customFormat="1">
      <c r="A193" s="139"/>
      <c r="C193" s="398"/>
      <c r="D193" s="398"/>
      <c r="E193" s="398"/>
      <c r="F193" s="398"/>
      <c r="G193" s="45"/>
      <c r="H193" s="45"/>
      <c r="I193" s="45"/>
      <c r="J193" s="45"/>
      <c r="K193" s="3"/>
      <c r="L193" s="3"/>
      <c r="M193" s="3"/>
      <c r="N193" s="3"/>
      <c r="O193" s="3"/>
    </row>
    <row r="194" spans="1:15" s="192" customFormat="1">
      <c r="A194" s="139"/>
      <c r="C194" s="398"/>
      <c r="D194" s="398"/>
      <c r="E194" s="398"/>
      <c r="F194" s="398"/>
      <c r="G194" s="45"/>
      <c r="H194" s="45"/>
      <c r="I194" s="45"/>
      <c r="J194" s="45"/>
      <c r="K194" s="3"/>
      <c r="L194" s="3"/>
      <c r="M194" s="3"/>
      <c r="N194" s="3"/>
      <c r="O194" s="3"/>
    </row>
    <row r="195" spans="1:15" s="192" customFormat="1">
      <c r="A195" s="139"/>
      <c r="C195" s="398"/>
      <c r="D195" s="398"/>
      <c r="E195" s="398"/>
      <c r="F195" s="398"/>
      <c r="G195" s="45"/>
      <c r="H195" s="45"/>
      <c r="I195" s="45"/>
      <c r="J195" s="45"/>
      <c r="K195" s="3"/>
      <c r="L195" s="3"/>
      <c r="M195" s="3"/>
      <c r="N195" s="3"/>
      <c r="O195" s="3"/>
    </row>
    <row r="196" spans="1:15" s="192" customFormat="1">
      <c r="A196" s="139"/>
      <c r="C196" s="398"/>
      <c r="D196" s="398"/>
      <c r="E196" s="398"/>
      <c r="F196" s="398"/>
      <c r="G196" s="45"/>
      <c r="H196" s="45"/>
      <c r="I196" s="45"/>
      <c r="J196" s="45"/>
      <c r="K196" s="3"/>
      <c r="L196" s="3"/>
      <c r="M196" s="3"/>
      <c r="N196" s="3"/>
      <c r="O196" s="3"/>
    </row>
    <row r="197" spans="1:15" s="192" customFormat="1">
      <c r="A197" s="139"/>
      <c r="C197" s="398"/>
      <c r="D197" s="398"/>
      <c r="E197" s="398"/>
      <c r="F197" s="398"/>
      <c r="G197" s="45"/>
      <c r="H197" s="45"/>
      <c r="I197" s="45"/>
      <c r="J197" s="45"/>
      <c r="K197" s="3"/>
      <c r="L197" s="3"/>
      <c r="M197" s="3"/>
      <c r="N197" s="3"/>
      <c r="O197" s="3"/>
    </row>
    <row r="198" spans="1:15" s="192" customFormat="1">
      <c r="A198" s="139"/>
      <c r="C198" s="398"/>
      <c r="D198" s="398"/>
      <c r="E198" s="398"/>
      <c r="F198" s="398"/>
      <c r="G198" s="45"/>
      <c r="H198" s="45"/>
      <c r="I198" s="45"/>
      <c r="J198" s="45"/>
      <c r="K198" s="3"/>
      <c r="L198" s="3"/>
      <c r="M198" s="3"/>
      <c r="N198" s="3"/>
      <c r="O198" s="3"/>
    </row>
    <row r="199" spans="1:15" s="192" customFormat="1">
      <c r="A199" s="139"/>
      <c r="C199" s="398"/>
      <c r="D199" s="398"/>
      <c r="E199" s="398"/>
      <c r="F199" s="398"/>
      <c r="G199" s="45"/>
      <c r="H199" s="45"/>
      <c r="I199" s="45"/>
      <c r="J199" s="45"/>
      <c r="K199" s="3"/>
      <c r="L199" s="3"/>
      <c r="M199" s="3"/>
      <c r="N199" s="3"/>
      <c r="O199" s="3"/>
    </row>
    <row r="200" spans="1:15" s="192" customFormat="1">
      <c r="A200" s="139"/>
      <c r="C200" s="398"/>
      <c r="D200" s="398"/>
      <c r="E200" s="398"/>
      <c r="F200" s="398"/>
      <c r="G200" s="45"/>
      <c r="H200" s="45"/>
      <c r="I200" s="45"/>
      <c r="J200" s="45"/>
      <c r="K200" s="3"/>
      <c r="L200" s="3"/>
      <c r="M200" s="3"/>
      <c r="N200" s="3"/>
      <c r="O200" s="3"/>
    </row>
    <row r="201" spans="1:15" s="192" customFormat="1">
      <c r="A201" s="139"/>
      <c r="C201" s="398"/>
      <c r="D201" s="398"/>
      <c r="E201" s="398"/>
      <c r="F201" s="398"/>
      <c r="G201" s="45"/>
      <c r="H201" s="45"/>
      <c r="I201" s="45"/>
      <c r="J201" s="45"/>
      <c r="K201" s="3"/>
      <c r="L201" s="3"/>
      <c r="M201" s="3"/>
      <c r="N201" s="3"/>
      <c r="O201" s="3"/>
    </row>
    <row r="202" spans="1:15" s="192" customFormat="1">
      <c r="A202" s="139"/>
      <c r="C202" s="398"/>
      <c r="D202" s="398"/>
      <c r="E202" s="398"/>
      <c r="F202" s="398"/>
      <c r="G202" s="45"/>
      <c r="H202" s="45"/>
      <c r="I202" s="45"/>
      <c r="J202" s="45"/>
      <c r="K202" s="3"/>
      <c r="L202" s="3"/>
      <c r="M202" s="3"/>
      <c r="N202" s="3"/>
      <c r="O202" s="3"/>
    </row>
    <row r="203" spans="1:15" s="192" customFormat="1">
      <c r="A203" s="139"/>
      <c r="C203" s="398"/>
      <c r="D203" s="398"/>
      <c r="E203" s="398"/>
      <c r="F203" s="398"/>
      <c r="G203" s="45"/>
      <c r="H203" s="45"/>
      <c r="I203" s="45"/>
      <c r="J203" s="45"/>
      <c r="K203" s="3"/>
      <c r="L203" s="3"/>
      <c r="M203" s="3"/>
      <c r="N203" s="3"/>
      <c r="O203" s="3"/>
    </row>
    <row r="204" spans="1:15" s="192" customFormat="1">
      <c r="A204" s="139"/>
      <c r="C204" s="398"/>
      <c r="D204" s="398"/>
      <c r="E204" s="398"/>
      <c r="F204" s="398"/>
      <c r="G204" s="45"/>
      <c r="H204" s="45"/>
      <c r="I204" s="45"/>
      <c r="J204" s="45"/>
      <c r="K204" s="3"/>
      <c r="L204" s="3"/>
      <c r="M204" s="3"/>
      <c r="N204" s="3"/>
      <c r="O204" s="3"/>
    </row>
    <row r="205" spans="1:15" s="192" customFormat="1">
      <c r="A205" s="139"/>
      <c r="C205" s="398"/>
      <c r="D205" s="398"/>
      <c r="E205" s="398"/>
      <c r="F205" s="398"/>
      <c r="G205" s="45"/>
      <c r="H205" s="45"/>
      <c r="I205" s="45"/>
      <c r="J205" s="45"/>
      <c r="K205" s="3"/>
      <c r="L205" s="3"/>
      <c r="M205" s="3"/>
      <c r="N205" s="3"/>
      <c r="O205" s="3"/>
    </row>
    <row r="206" spans="1:15" s="192" customFormat="1">
      <c r="A206" s="139"/>
      <c r="C206" s="398"/>
      <c r="D206" s="398"/>
      <c r="E206" s="398"/>
      <c r="F206" s="398"/>
      <c r="G206" s="45"/>
      <c r="H206" s="45"/>
      <c r="I206" s="45"/>
      <c r="J206" s="45"/>
      <c r="K206" s="3"/>
      <c r="L206" s="3"/>
      <c r="M206" s="3"/>
      <c r="N206" s="3"/>
      <c r="O206" s="3"/>
    </row>
    <row r="207" spans="1:15" s="192" customFormat="1">
      <c r="A207" s="139"/>
      <c r="C207" s="398"/>
      <c r="D207" s="398"/>
      <c r="E207" s="398"/>
      <c r="F207" s="398"/>
      <c r="G207" s="45"/>
      <c r="H207" s="45"/>
      <c r="I207" s="45"/>
      <c r="J207" s="45"/>
      <c r="K207" s="3"/>
      <c r="L207" s="3"/>
      <c r="M207" s="3"/>
      <c r="N207" s="3"/>
      <c r="O207" s="3"/>
    </row>
    <row r="208" spans="1:15" s="192" customFormat="1">
      <c r="A208" s="139"/>
      <c r="C208" s="398"/>
      <c r="D208" s="398"/>
      <c r="E208" s="398"/>
      <c r="F208" s="398"/>
      <c r="G208" s="45"/>
      <c r="H208" s="45"/>
      <c r="I208" s="45"/>
      <c r="J208" s="45"/>
      <c r="K208" s="3"/>
      <c r="L208" s="3"/>
      <c r="M208" s="3"/>
      <c r="N208" s="3"/>
      <c r="O208" s="3"/>
    </row>
    <row r="209" spans="1:15" s="192" customFormat="1">
      <c r="A209" s="139"/>
      <c r="C209" s="398"/>
      <c r="D209" s="398"/>
      <c r="E209" s="398"/>
      <c r="F209" s="398"/>
      <c r="G209" s="45"/>
      <c r="H209" s="45"/>
      <c r="I209" s="45"/>
      <c r="J209" s="45"/>
      <c r="K209" s="3"/>
      <c r="L209" s="3"/>
      <c r="M209" s="3"/>
      <c r="N209" s="3"/>
      <c r="O209" s="3"/>
    </row>
    <row r="210" spans="1:15" s="192" customFormat="1">
      <c r="A210" s="139"/>
      <c r="C210" s="398"/>
      <c r="D210" s="398"/>
      <c r="E210" s="398"/>
      <c r="F210" s="398"/>
      <c r="G210" s="45"/>
      <c r="H210" s="45"/>
      <c r="I210" s="45"/>
      <c r="J210" s="45"/>
      <c r="K210" s="3"/>
      <c r="L210" s="3"/>
      <c r="M210" s="3"/>
      <c r="N210" s="3"/>
      <c r="O210" s="3"/>
    </row>
    <row r="211" spans="1:15" s="192" customFormat="1">
      <c r="A211" s="139"/>
      <c r="C211" s="398"/>
      <c r="D211" s="398"/>
      <c r="E211" s="398"/>
      <c r="F211" s="398"/>
      <c r="G211" s="45"/>
      <c r="H211" s="45"/>
      <c r="I211" s="45"/>
      <c r="J211" s="45"/>
      <c r="K211" s="3"/>
      <c r="L211" s="3"/>
      <c r="M211" s="3"/>
      <c r="N211" s="3"/>
      <c r="O211" s="3"/>
    </row>
    <row r="212" spans="1:15" s="192" customFormat="1">
      <c r="A212" s="139"/>
      <c r="C212" s="398"/>
      <c r="D212" s="398"/>
      <c r="E212" s="398"/>
      <c r="F212" s="398"/>
      <c r="G212" s="45"/>
      <c r="H212" s="45"/>
      <c r="I212" s="45"/>
      <c r="J212" s="45"/>
      <c r="K212" s="3"/>
      <c r="L212" s="3"/>
      <c r="M212" s="3"/>
      <c r="N212" s="3"/>
      <c r="O212" s="3"/>
    </row>
    <row r="213" spans="1:15" s="192" customFormat="1">
      <c r="A213" s="139"/>
      <c r="C213" s="398"/>
      <c r="D213" s="398"/>
      <c r="E213" s="398"/>
      <c r="F213" s="398"/>
      <c r="G213" s="45"/>
      <c r="H213" s="45"/>
      <c r="I213" s="45"/>
      <c r="J213" s="45"/>
      <c r="K213" s="3"/>
      <c r="L213" s="3"/>
      <c r="M213" s="3"/>
      <c r="N213" s="3"/>
      <c r="O213" s="3"/>
    </row>
    <row r="214" spans="1:15" s="192" customFormat="1">
      <c r="A214" s="139"/>
      <c r="C214" s="398"/>
      <c r="D214" s="398"/>
      <c r="E214" s="398"/>
      <c r="F214" s="398"/>
      <c r="G214" s="45"/>
      <c r="H214" s="45"/>
      <c r="I214" s="45"/>
      <c r="J214" s="45"/>
      <c r="K214" s="3"/>
      <c r="L214" s="3"/>
      <c r="M214" s="3"/>
      <c r="N214" s="3"/>
      <c r="O214" s="3"/>
    </row>
    <row r="215" spans="1:15" s="192" customFormat="1">
      <c r="A215" s="139"/>
      <c r="C215" s="398"/>
      <c r="D215" s="398"/>
      <c r="E215" s="398"/>
      <c r="F215" s="398"/>
      <c r="G215" s="45"/>
      <c r="H215" s="45"/>
      <c r="I215" s="45"/>
      <c r="J215" s="45"/>
      <c r="K215" s="3"/>
      <c r="L215" s="3"/>
      <c r="M215" s="3"/>
      <c r="N215" s="3"/>
      <c r="O215" s="3"/>
    </row>
    <row r="216" spans="1:15" s="192" customFormat="1">
      <c r="A216" s="139"/>
      <c r="C216" s="398"/>
      <c r="D216" s="398"/>
      <c r="E216" s="398"/>
      <c r="F216" s="398"/>
      <c r="G216" s="45"/>
      <c r="H216" s="45"/>
      <c r="I216" s="45"/>
      <c r="J216" s="45"/>
      <c r="K216" s="3"/>
      <c r="L216" s="3"/>
      <c r="M216" s="3"/>
      <c r="N216" s="3"/>
      <c r="O216" s="3"/>
    </row>
    <row r="217" spans="1:15" s="192" customFormat="1">
      <c r="A217" s="139"/>
      <c r="C217" s="398"/>
      <c r="D217" s="398"/>
      <c r="E217" s="398"/>
      <c r="F217" s="398"/>
      <c r="G217" s="45"/>
      <c r="H217" s="45"/>
      <c r="I217" s="45"/>
      <c r="J217" s="45"/>
      <c r="K217" s="3"/>
      <c r="L217" s="3"/>
      <c r="M217" s="3"/>
      <c r="N217" s="3"/>
      <c r="O217" s="3"/>
    </row>
    <row r="218" spans="1:15" s="192" customFormat="1">
      <c r="A218" s="139"/>
      <c r="C218" s="398"/>
      <c r="D218" s="398"/>
      <c r="E218" s="398"/>
      <c r="F218" s="398"/>
      <c r="G218" s="45"/>
      <c r="H218" s="45"/>
      <c r="I218" s="45"/>
      <c r="J218" s="45"/>
      <c r="K218" s="3"/>
      <c r="L218" s="3"/>
      <c r="M218" s="3"/>
      <c r="N218" s="3"/>
      <c r="O218" s="3"/>
    </row>
    <row r="219" spans="1:15" s="192" customFormat="1">
      <c r="A219" s="139"/>
      <c r="C219" s="398"/>
      <c r="D219" s="398"/>
      <c r="E219" s="398"/>
      <c r="F219" s="398"/>
      <c r="G219" s="45"/>
      <c r="H219" s="45"/>
      <c r="I219" s="45"/>
      <c r="J219" s="45"/>
      <c r="K219" s="3"/>
      <c r="L219" s="3"/>
      <c r="M219" s="3"/>
      <c r="N219" s="3"/>
      <c r="O219" s="3"/>
    </row>
    <row r="220" spans="1:15" s="192" customFormat="1">
      <c r="A220" s="139"/>
      <c r="C220" s="398"/>
      <c r="D220" s="398"/>
      <c r="E220" s="398"/>
      <c r="F220" s="398"/>
      <c r="G220" s="45"/>
      <c r="H220" s="45"/>
      <c r="I220" s="45"/>
      <c r="J220" s="45"/>
      <c r="K220" s="3"/>
      <c r="L220" s="3"/>
      <c r="M220" s="3"/>
      <c r="N220" s="3"/>
      <c r="O220" s="3"/>
    </row>
    <row r="221" spans="1:15" s="192" customFormat="1">
      <c r="A221" s="139"/>
      <c r="C221" s="398"/>
      <c r="D221" s="398"/>
      <c r="E221" s="398"/>
      <c r="F221" s="398"/>
      <c r="G221" s="45"/>
      <c r="H221" s="45"/>
      <c r="I221" s="45"/>
      <c r="J221" s="45"/>
      <c r="K221" s="3"/>
      <c r="L221" s="3"/>
      <c r="M221" s="3"/>
      <c r="N221" s="3"/>
      <c r="O221" s="3"/>
    </row>
    <row r="222" spans="1:15" s="192" customFormat="1">
      <c r="A222" s="139"/>
      <c r="C222" s="398"/>
      <c r="D222" s="398"/>
      <c r="E222" s="398"/>
      <c r="F222" s="398"/>
      <c r="G222" s="45"/>
      <c r="H222" s="45"/>
      <c r="I222" s="45"/>
      <c r="J222" s="45"/>
      <c r="K222" s="3"/>
      <c r="L222" s="3"/>
      <c r="M222" s="3"/>
      <c r="N222" s="3"/>
      <c r="O222" s="3"/>
    </row>
    <row r="223" spans="1:15" s="192" customFormat="1">
      <c r="A223" s="139"/>
      <c r="C223" s="398"/>
      <c r="D223" s="398"/>
      <c r="E223" s="398"/>
      <c r="F223" s="398"/>
      <c r="G223" s="45"/>
      <c r="H223" s="45"/>
      <c r="I223" s="45"/>
      <c r="J223" s="45"/>
      <c r="K223" s="3"/>
      <c r="L223" s="3"/>
      <c r="M223" s="3"/>
      <c r="N223" s="3"/>
      <c r="O223" s="3"/>
    </row>
    <row r="224" spans="1:15" s="192" customFormat="1">
      <c r="A224" s="139"/>
      <c r="C224" s="398"/>
      <c r="D224" s="398"/>
      <c r="E224" s="398"/>
      <c r="F224" s="398"/>
      <c r="G224" s="45"/>
      <c r="H224" s="45"/>
      <c r="I224" s="45"/>
      <c r="J224" s="45"/>
      <c r="K224" s="3"/>
      <c r="L224" s="3"/>
      <c r="M224" s="3"/>
      <c r="N224" s="3"/>
      <c r="O224" s="3"/>
    </row>
    <row r="225" spans="1:15" s="192" customFormat="1">
      <c r="A225" s="139"/>
      <c r="C225" s="398"/>
      <c r="D225" s="398"/>
      <c r="E225" s="398"/>
      <c r="F225" s="398"/>
      <c r="G225" s="45"/>
      <c r="H225" s="45"/>
      <c r="I225" s="45"/>
      <c r="J225" s="45"/>
      <c r="K225" s="3"/>
      <c r="L225" s="3"/>
      <c r="M225" s="3"/>
      <c r="N225" s="3"/>
      <c r="O225" s="3"/>
    </row>
    <row r="226" spans="1:15" s="192" customFormat="1">
      <c r="A226" s="139"/>
      <c r="C226" s="398"/>
      <c r="D226" s="398"/>
      <c r="E226" s="398"/>
      <c r="F226" s="398"/>
      <c r="G226" s="45"/>
      <c r="H226" s="45"/>
      <c r="I226" s="45"/>
      <c r="J226" s="45"/>
      <c r="K226" s="3"/>
      <c r="L226" s="3"/>
      <c r="M226" s="3"/>
      <c r="N226" s="3"/>
      <c r="O226" s="3"/>
    </row>
    <row r="227" spans="1:15" s="192" customFormat="1">
      <c r="A227" s="139"/>
      <c r="C227" s="398"/>
      <c r="D227" s="398"/>
      <c r="E227" s="398"/>
      <c r="F227" s="398"/>
      <c r="G227" s="45"/>
      <c r="H227" s="45"/>
      <c r="I227" s="45"/>
      <c r="J227" s="45"/>
      <c r="K227" s="3"/>
      <c r="L227" s="3"/>
      <c r="M227" s="3"/>
      <c r="N227" s="3"/>
      <c r="O227" s="3"/>
    </row>
    <row r="228" spans="1:15" s="192" customFormat="1">
      <c r="A228" s="139"/>
      <c r="C228" s="398"/>
      <c r="D228" s="398"/>
      <c r="E228" s="398"/>
      <c r="F228" s="398"/>
      <c r="G228" s="45"/>
      <c r="H228" s="45"/>
      <c r="I228" s="45"/>
      <c r="J228" s="45"/>
      <c r="K228" s="3"/>
      <c r="L228" s="3"/>
      <c r="M228" s="3"/>
      <c r="N228" s="3"/>
      <c r="O228" s="3"/>
    </row>
    <row r="229" spans="1:15" s="192" customFormat="1">
      <c r="A229" s="139"/>
      <c r="C229" s="398"/>
      <c r="D229" s="398"/>
      <c r="E229" s="398"/>
      <c r="F229" s="398"/>
      <c r="G229" s="45"/>
      <c r="H229" s="45"/>
      <c r="I229" s="45"/>
      <c r="J229" s="45"/>
      <c r="K229" s="3"/>
      <c r="L229" s="3"/>
      <c r="M229" s="3"/>
      <c r="N229" s="3"/>
      <c r="O229" s="3"/>
    </row>
    <row r="230" spans="1:15" s="192" customFormat="1">
      <c r="A230" s="139"/>
      <c r="C230" s="398"/>
      <c r="D230" s="398"/>
      <c r="E230" s="398"/>
      <c r="F230" s="398"/>
      <c r="G230" s="45"/>
      <c r="H230" s="45"/>
      <c r="I230" s="45"/>
      <c r="J230" s="45"/>
      <c r="K230" s="3"/>
      <c r="L230" s="3"/>
      <c r="M230" s="3"/>
      <c r="N230" s="3"/>
      <c r="O230" s="3"/>
    </row>
    <row r="231" spans="1:15" s="192" customFormat="1">
      <c r="A231" s="139"/>
      <c r="C231" s="398"/>
      <c r="D231" s="398"/>
      <c r="E231" s="398"/>
      <c r="F231" s="398"/>
      <c r="G231" s="45"/>
      <c r="H231" s="45"/>
      <c r="I231" s="45"/>
      <c r="J231" s="45"/>
      <c r="K231" s="3"/>
      <c r="L231" s="3"/>
      <c r="M231" s="3"/>
      <c r="N231" s="3"/>
      <c r="O231" s="3"/>
    </row>
    <row r="232" spans="1:15" s="192" customFormat="1">
      <c r="A232" s="139"/>
      <c r="C232" s="398"/>
      <c r="D232" s="398"/>
      <c r="E232" s="398"/>
      <c r="F232" s="398"/>
      <c r="G232" s="45"/>
      <c r="H232" s="45"/>
      <c r="I232" s="45"/>
      <c r="J232" s="45"/>
      <c r="K232" s="3"/>
      <c r="L232" s="3"/>
      <c r="M232" s="3"/>
      <c r="N232" s="3"/>
      <c r="O232" s="3"/>
    </row>
    <row r="233" spans="1:15" s="192" customFormat="1">
      <c r="A233" s="139"/>
      <c r="C233" s="398"/>
      <c r="D233" s="398"/>
      <c r="E233" s="398"/>
      <c r="F233" s="398"/>
      <c r="G233" s="45"/>
      <c r="H233" s="45"/>
      <c r="I233" s="45"/>
      <c r="J233" s="45"/>
      <c r="K233" s="3"/>
      <c r="L233" s="3"/>
      <c r="M233" s="3"/>
      <c r="N233" s="3"/>
      <c r="O233" s="3"/>
    </row>
    <row r="234" spans="1:15" s="192" customFormat="1">
      <c r="A234" s="139"/>
      <c r="C234" s="398"/>
      <c r="D234" s="398"/>
      <c r="E234" s="398"/>
      <c r="F234" s="398"/>
      <c r="G234" s="45"/>
      <c r="H234" s="45"/>
      <c r="I234" s="45"/>
      <c r="J234" s="45"/>
      <c r="K234" s="3"/>
      <c r="L234" s="3"/>
      <c r="M234" s="3"/>
      <c r="N234" s="3"/>
      <c r="O234" s="3"/>
    </row>
    <row r="235" spans="1:15" s="192" customFormat="1">
      <c r="A235" s="139"/>
      <c r="C235" s="398"/>
      <c r="D235" s="398"/>
      <c r="E235" s="398"/>
      <c r="F235" s="398"/>
      <c r="G235" s="45"/>
      <c r="H235" s="45"/>
      <c r="I235" s="45"/>
      <c r="J235" s="45"/>
      <c r="K235" s="3"/>
      <c r="L235" s="3"/>
      <c r="M235" s="3"/>
      <c r="N235" s="3"/>
      <c r="O235" s="3"/>
    </row>
    <row r="236" spans="1:15" s="192" customFormat="1">
      <c r="A236" s="139"/>
      <c r="C236" s="398"/>
      <c r="D236" s="398"/>
      <c r="E236" s="398"/>
      <c r="F236" s="398"/>
      <c r="G236" s="45"/>
      <c r="H236" s="45"/>
      <c r="I236" s="45"/>
      <c r="J236" s="45"/>
      <c r="K236" s="3"/>
      <c r="L236" s="3"/>
      <c r="M236" s="3"/>
      <c r="N236" s="3"/>
      <c r="O236" s="3"/>
    </row>
    <row r="237" spans="1:15" s="192" customFormat="1">
      <c r="A237" s="139"/>
      <c r="C237" s="398"/>
      <c r="D237" s="398"/>
      <c r="E237" s="398"/>
      <c r="F237" s="398"/>
      <c r="G237" s="45"/>
      <c r="H237" s="45"/>
      <c r="I237" s="45"/>
      <c r="J237" s="45"/>
      <c r="K237" s="3"/>
      <c r="L237" s="3"/>
      <c r="M237" s="3"/>
      <c r="N237" s="3"/>
      <c r="O237" s="3"/>
    </row>
    <row r="238" spans="1:15" s="192" customFormat="1">
      <c r="A238" s="139"/>
      <c r="C238" s="398"/>
      <c r="D238" s="398"/>
      <c r="E238" s="398"/>
      <c r="F238" s="398"/>
      <c r="G238" s="45"/>
      <c r="H238" s="45"/>
      <c r="I238" s="45"/>
      <c r="J238" s="45"/>
      <c r="K238" s="3"/>
      <c r="L238" s="3"/>
      <c r="M238" s="3"/>
      <c r="N238" s="3"/>
      <c r="O238" s="3"/>
    </row>
    <row r="239" spans="1:15" s="192" customFormat="1">
      <c r="A239" s="139"/>
      <c r="C239" s="398"/>
      <c r="D239" s="398"/>
      <c r="E239" s="398"/>
      <c r="F239" s="398"/>
      <c r="G239" s="45"/>
      <c r="H239" s="45"/>
      <c r="I239" s="45"/>
      <c r="J239" s="45"/>
      <c r="K239" s="3"/>
      <c r="L239" s="3"/>
      <c r="M239" s="3"/>
      <c r="N239" s="3"/>
      <c r="O239" s="3"/>
    </row>
    <row r="240" spans="1:15" s="192" customFormat="1">
      <c r="A240" s="139"/>
      <c r="C240" s="398"/>
      <c r="D240" s="398"/>
      <c r="E240" s="398"/>
      <c r="F240" s="398"/>
      <c r="G240" s="45"/>
      <c r="H240" s="45"/>
      <c r="I240" s="45"/>
      <c r="J240" s="45"/>
      <c r="K240" s="3"/>
      <c r="L240" s="3"/>
      <c r="M240" s="3"/>
      <c r="N240" s="3"/>
      <c r="O240" s="3"/>
    </row>
    <row r="241" spans="1:15" s="192" customFormat="1">
      <c r="A241" s="139"/>
      <c r="C241" s="398"/>
      <c r="D241" s="398"/>
      <c r="E241" s="398"/>
      <c r="F241" s="398"/>
      <c r="G241" s="45"/>
      <c r="H241" s="45"/>
      <c r="I241" s="45"/>
      <c r="J241" s="45"/>
      <c r="K241" s="3"/>
      <c r="L241" s="3"/>
      <c r="M241" s="3"/>
      <c r="N241" s="3"/>
      <c r="O241" s="3"/>
    </row>
    <row r="242" spans="1:15" s="192" customFormat="1">
      <c r="A242" s="139"/>
      <c r="C242" s="398"/>
      <c r="D242" s="398"/>
      <c r="E242" s="398"/>
      <c r="F242" s="398"/>
      <c r="G242" s="45"/>
      <c r="H242" s="45"/>
      <c r="I242" s="45"/>
      <c r="J242" s="45"/>
      <c r="K242" s="3"/>
      <c r="L242" s="3"/>
      <c r="M242" s="3"/>
      <c r="N242" s="3"/>
      <c r="O242" s="3"/>
    </row>
    <row r="243" spans="1:15" s="192" customFormat="1">
      <c r="A243" s="139"/>
      <c r="C243" s="398"/>
      <c r="D243" s="398"/>
      <c r="E243" s="398"/>
      <c r="F243" s="398"/>
      <c r="G243" s="45"/>
      <c r="H243" s="45"/>
      <c r="I243" s="45"/>
      <c r="J243" s="45"/>
      <c r="K243" s="3"/>
      <c r="L243" s="3"/>
      <c r="M243" s="3"/>
      <c r="N243" s="3"/>
      <c r="O243" s="3"/>
    </row>
    <row r="244" spans="1:15" s="192" customFormat="1">
      <c r="A244" s="139"/>
      <c r="C244" s="398"/>
      <c r="D244" s="398"/>
      <c r="E244" s="398"/>
      <c r="F244" s="398"/>
      <c r="G244" s="45"/>
      <c r="H244" s="45"/>
      <c r="I244" s="45"/>
      <c r="J244" s="45"/>
      <c r="K244" s="3"/>
      <c r="L244" s="3"/>
      <c r="M244" s="3"/>
      <c r="N244" s="3"/>
      <c r="O244" s="3"/>
    </row>
    <row r="245" spans="1:15" s="192" customFormat="1">
      <c r="A245" s="139"/>
      <c r="C245" s="398"/>
      <c r="D245" s="398"/>
      <c r="E245" s="398"/>
      <c r="F245" s="398"/>
      <c r="G245" s="45"/>
      <c r="H245" s="45"/>
      <c r="I245" s="45"/>
      <c r="J245" s="45"/>
      <c r="K245" s="3"/>
      <c r="L245" s="3"/>
      <c r="M245" s="3"/>
      <c r="N245" s="3"/>
      <c r="O245" s="3"/>
    </row>
    <row r="246" spans="1:15" s="192" customFormat="1">
      <c r="A246" s="139"/>
      <c r="C246" s="398"/>
      <c r="D246" s="398"/>
      <c r="E246" s="398"/>
      <c r="F246" s="398"/>
      <c r="G246" s="45"/>
      <c r="H246" s="45"/>
      <c r="I246" s="45"/>
      <c r="J246" s="45"/>
      <c r="K246" s="3"/>
      <c r="L246" s="3"/>
      <c r="M246" s="3"/>
      <c r="N246" s="3"/>
      <c r="O246" s="3"/>
    </row>
    <row r="247" spans="1:15" s="192" customFormat="1">
      <c r="A247" s="139"/>
      <c r="C247" s="398"/>
      <c r="D247" s="398"/>
      <c r="E247" s="398"/>
      <c r="F247" s="398"/>
      <c r="G247" s="45"/>
      <c r="H247" s="45"/>
      <c r="I247" s="45"/>
      <c r="J247" s="45"/>
      <c r="K247" s="3"/>
      <c r="L247" s="3"/>
      <c r="M247" s="3"/>
      <c r="N247" s="3"/>
      <c r="O247" s="3"/>
    </row>
    <row r="248" spans="1:15" s="192" customFormat="1">
      <c r="A248" s="139"/>
      <c r="C248" s="398"/>
      <c r="D248" s="398"/>
      <c r="E248" s="398"/>
      <c r="F248" s="398"/>
      <c r="G248" s="45"/>
      <c r="H248" s="45"/>
      <c r="I248" s="45"/>
      <c r="J248" s="45"/>
      <c r="K248" s="3"/>
      <c r="L248" s="3"/>
      <c r="M248" s="3"/>
      <c r="N248" s="3"/>
      <c r="O248" s="3"/>
    </row>
    <row r="249" spans="1:15" s="192" customFormat="1">
      <c r="A249" s="139"/>
      <c r="C249" s="398"/>
      <c r="D249" s="398"/>
      <c r="E249" s="398"/>
      <c r="F249" s="398"/>
      <c r="G249" s="45"/>
      <c r="H249" s="45"/>
      <c r="I249" s="45"/>
      <c r="J249" s="45"/>
      <c r="K249" s="3"/>
      <c r="L249" s="3"/>
      <c r="M249" s="3"/>
      <c r="N249" s="3"/>
      <c r="O249" s="3"/>
    </row>
    <row r="250" spans="1:15" s="192" customFormat="1">
      <c r="A250" s="139"/>
      <c r="C250" s="398"/>
      <c r="D250" s="398"/>
      <c r="E250" s="398"/>
      <c r="F250" s="398"/>
      <c r="G250" s="45"/>
      <c r="H250" s="45"/>
      <c r="I250" s="45"/>
      <c r="J250" s="45"/>
      <c r="K250" s="3"/>
      <c r="L250" s="3"/>
      <c r="M250" s="3"/>
      <c r="N250" s="3"/>
      <c r="O250" s="3"/>
    </row>
    <row r="251" spans="1:15" s="192" customFormat="1">
      <c r="A251" s="139"/>
      <c r="C251" s="398"/>
      <c r="D251" s="398"/>
      <c r="E251" s="398"/>
      <c r="F251" s="398"/>
      <c r="G251" s="45"/>
      <c r="H251" s="45"/>
      <c r="I251" s="45"/>
      <c r="J251" s="45"/>
      <c r="K251" s="3"/>
      <c r="L251" s="3"/>
      <c r="M251" s="3"/>
      <c r="N251" s="3"/>
      <c r="O251" s="3"/>
    </row>
    <row r="252" spans="1:15" s="192" customFormat="1">
      <c r="A252" s="139"/>
      <c r="C252" s="398"/>
      <c r="D252" s="398"/>
      <c r="E252" s="398"/>
      <c r="F252" s="398"/>
      <c r="G252" s="45"/>
      <c r="H252" s="45"/>
      <c r="I252" s="45"/>
      <c r="J252" s="45"/>
      <c r="K252" s="3"/>
      <c r="L252" s="3"/>
      <c r="M252" s="3"/>
      <c r="N252" s="3"/>
      <c r="O252" s="3"/>
    </row>
    <row r="253" spans="1:15" s="192" customFormat="1">
      <c r="A253" s="139"/>
      <c r="C253" s="398"/>
      <c r="D253" s="398"/>
      <c r="E253" s="398"/>
      <c r="F253" s="398"/>
      <c r="G253" s="45"/>
      <c r="H253" s="45"/>
      <c r="I253" s="45"/>
      <c r="J253" s="45"/>
      <c r="K253" s="3"/>
      <c r="L253" s="3"/>
      <c r="M253" s="3"/>
      <c r="N253" s="3"/>
      <c r="O253" s="3"/>
    </row>
    <row r="254" spans="1:15" s="192" customFormat="1">
      <c r="A254" s="139"/>
      <c r="C254" s="398"/>
      <c r="D254" s="398"/>
      <c r="E254" s="398"/>
      <c r="F254" s="398"/>
      <c r="G254" s="45"/>
      <c r="H254" s="45"/>
      <c r="I254" s="45"/>
      <c r="J254" s="45"/>
      <c r="K254" s="3"/>
      <c r="L254" s="3"/>
      <c r="M254" s="3"/>
      <c r="N254" s="3"/>
      <c r="O254" s="3"/>
    </row>
    <row r="255" spans="1:15" s="192" customFormat="1">
      <c r="A255" s="139"/>
      <c r="C255" s="398"/>
      <c r="D255" s="398"/>
      <c r="E255" s="398"/>
      <c r="F255" s="398"/>
      <c r="G255" s="45"/>
      <c r="H255" s="45"/>
      <c r="I255" s="45"/>
      <c r="J255" s="45"/>
      <c r="K255" s="3"/>
      <c r="L255" s="3"/>
      <c r="M255" s="3"/>
      <c r="N255" s="3"/>
      <c r="O255" s="3"/>
    </row>
    <row r="256" spans="1:15" s="192" customFormat="1">
      <c r="A256" s="139"/>
      <c r="C256" s="398"/>
      <c r="D256" s="398"/>
      <c r="E256" s="398"/>
      <c r="F256" s="398"/>
      <c r="G256" s="45"/>
      <c r="H256" s="45"/>
      <c r="I256" s="45"/>
      <c r="J256" s="45"/>
      <c r="K256" s="3"/>
      <c r="L256" s="3"/>
      <c r="M256" s="3"/>
      <c r="N256" s="3"/>
      <c r="O256" s="3"/>
    </row>
    <row r="257" spans="1:15" s="192" customFormat="1">
      <c r="A257" s="139"/>
      <c r="C257" s="398"/>
      <c r="D257" s="398"/>
      <c r="E257" s="398"/>
      <c r="F257" s="398"/>
      <c r="G257" s="45"/>
      <c r="H257" s="45"/>
      <c r="I257" s="45"/>
      <c r="J257" s="45"/>
      <c r="K257" s="3"/>
      <c r="L257" s="3"/>
      <c r="M257" s="3"/>
      <c r="N257" s="3"/>
      <c r="O257" s="3"/>
    </row>
    <row r="258" spans="1:15" s="192" customFormat="1">
      <c r="A258" s="139"/>
      <c r="C258" s="398"/>
      <c r="D258" s="398"/>
      <c r="E258" s="398"/>
      <c r="F258" s="398"/>
      <c r="G258" s="45"/>
      <c r="H258" s="45"/>
      <c r="I258" s="45"/>
      <c r="J258" s="45"/>
      <c r="K258" s="3"/>
      <c r="L258" s="3"/>
      <c r="M258" s="3"/>
      <c r="N258" s="3"/>
      <c r="O258" s="3"/>
    </row>
    <row r="259" spans="1:15" s="192" customFormat="1">
      <c r="A259" s="139"/>
      <c r="C259" s="398"/>
      <c r="D259" s="398"/>
      <c r="E259" s="398"/>
      <c r="F259" s="398"/>
      <c r="G259" s="45"/>
      <c r="H259" s="45"/>
      <c r="I259" s="45"/>
      <c r="J259" s="45"/>
      <c r="K259" s="3"/>
      <c r="L259" s="3"/>
      <c r="M259" s="3"/>
      <c r="N259" s="3"/>
      <c r="O259" s="3"/>
    </row>
    <row r="260" spans="1:15" s="192" customFormat="1">
      <c r="A260" s="139"/>
      <c r="C260" s="398"/>
      <c r="D260" s="398"/>
      <c r="E260" s="398"/>
      <c r="F260" s="398"/>
      <c r="G260" s="45"/>
      <c r="H260" s="45"/>
      <c r="I260" s="45"/>
      <c r="J260" s="45"/>
      <c r="K260" s="3"/>
      <c r="L260" s="3"/>
      <c r="M260" s="3"/>
      <c r="N260" s="3"/>
      <c r="O260" s="3"/>
    </row>
    <row r="261" spans="1:15" s="192" customFormat="1">
      <c r="A261" s="139"/>
      <c r="C261" s="398"/>
      <c r="D261" s="398"/>
      <c r="E261" s="398"/>
      <c r="F261" s="398"/>
      <c r="G261" s="45"/>
      <c r="H261" s="45"/>
      <c r="I261" s="45"/>
      <c r="J261" s="45"/>
      <c r="K261" s="3"/>
      <c r="L261" s="3"/>
      <c r="M261" s="3"/>
      <c r="N261" s="3"/>
      <c r="O261" s="3"/>
    </row>
    <row r="262" spans="1:15" s="192" customFormat="1">
      <c r="A262" s="139"/>
      <c r="C262" s="398"/>
      <c r="D262" s="398"/>
      <c r="E262" s="398"/>
      <c r="F262" s="398"/>
      <c r="G262" s="45"/>
      <c r="H262" s="45"/>
      <c r="I262" s="45"/>
      <c r="J262" s="45"/>
      <c r="K262" s="3"/>
      <c r="L262" s="3"/>
      <c r="M262" s="3"/>
      <c r="N262" s="3"/>
      <c r="O262" s="3"/>
    </row>
    <row r="263" spans="1:15" s="192" customFormat="1">
      <c r="A263" s="139"/>
      <c r="C263" s="398"/>
      <c r="D263" s="398"/>
      <c r="E263" s="398"/>
      <c r="F263" s="398"/>
      <c r="G263" s="45"/>
      <c r="H263" s="45"/>
      <c r="I263" s="45"/>
      <c r="J263" s="45"/>
      <c r="K263" s="3"/>
      <c r="L263" s="3"/>
      <c r="M263" s="3"/>
      <c r="N263" s="3"/>
      <c r="O263" s="3"/>
    </row>
    <row r="264" spans="1:15" s="192" customFormat="1">
      <c r="A264" s="139"/>
      <c r="C264" s="398"/>
      <c r="D264" s="398"/>
      <c r="E264" s="398"/>
      <c r="F264" s="398"/>
      <c r="G264" s="45"/>
      <c r="H264" s="45"/>
      <c r="I264" s="45"/>
      <c r="J264" s="45"/>
      <c r="K264" s="3"/>
      <c r="L264" s="3"/>
      <c r="M264" s="3"/>
      <c r="N264" s="3"/>
      <c r="O264" s="3"/>
    </row>
    <row r="265" spans="1:15" s="192" customFormat="1">
      <c r="A265" s="139"/>
      <c r="C265" s="398"/>
      <c r="D265" s="398"/>
      <c r="E265" s="398"/>
      <c r="F265" s="398"/>
      <c r="G265" s="45"/>
      <c r="H265" s="45"/>
      <c r="I265" s="45"/>
      <c r="J265" s="45"/>
      <c r="K265" s="3"/>
      <c r="L265" s="3"/>
      <c r="M265" s="3"/>
      <c r="N265" s="3"/>
      <c r="O265" s="3"/>
    </row>
    <row r="266" spans="1:15" s="192" customFormat="1">
      <c r="A266" s="139"/>
      <c r="C266" s="398"/>
      <c r="D266" s="398"/>
      <c r="E266" s="398"/>
      <c r="F266" s="398"/>
      <c r="G266" s="45"/>
      <c r="H266" s="45"/>
      <c r="I266" s="45"/>
      <c r="J266" s="45"/>
      <c r="K266" s="3"/>
      <c r="L266" s="3"/>
      <c r="M266" s="3"/>
      <c r="N266" s="3"/>
      <c r="O266" s="3"/>
    </row>
    <row r="267" spans="1:15" s="192" customFormat="1">
      <c r="A267" s="139"/>
      <c r="C267" s="398"/>
      <c r="D267" s="398"/>
      <c r="E267" s="398"/>
      <c r="F267" s="398"/>
      <c r="G267" s="45"/>
      <c r="H267" s="45"/>
      <c r="I267" s="45"/>
      <c r="J267" s="45"/>
      <c r="K267" s="3"/>
      <c r="L267" s="3"/>
      <c r="M267" s="3"/>
      <c r="N267" s="3"/>
      <c r="O267" s="3"/>
    </row>
    <row r="268" spans="1:15" s="192" customFormat="1">
      <c r="A268" s="139"/>
      <c r="C268" s="398"/>
      <c r="D268" s="398"/>
      <c r="E268" s="398"/>
      <c r="F268" s="398"/>
      <c r="G268" s="45"/>
      <c r="H268" s="45"/>
      <c r="I268" s="45"/>
      <c r="J268" s="45"/>
      <c r="K268" s="3"/>
      <c r="L268" s="3"/>
      <c r="M268" s="3"/>
      <c r="N268" s="3"/>
      <c r="O268" s="3"/>
    </row>
    <row r="269" spans="1:15" s="192" customFormat="1">
      <c r="A269" s="139"/>
      <c r="C269" s="398"/>
      <c r="D269" s="398"/>
      <c r="E269" s="398"/>
      <c r="F269" s="398"/>
      <c r="G269" s="45"/>
      <c r="H269" s="45"/>
      <c r="I269" s="45"/>
      <c r="J269" s="45"/>
      <c r="K269" s="3"/>
      <c r="L269" s="3"/>
      <c r="M269" s="3"/>
      <c r="N269" s="3"/>
      <c r="O269" s="3"/>
    </row>
    <row r="270" spans="1:15" s="192" customFormat="1">
      <c r="A270" s="139"/>
      <c r="C270" s="398"/>
      <c r="D270" s="398"/>
      <c r="E270" s="398"/>
      <c r="F270" s="398"/>
      <c r="G270" s="45"/>
      <c r="H270" s="45"/>
      <c r="I270" s="45"/>
      <c r="J270" s="45"/>
      <c r="K270" s="3"/>
      <c r="L270" s="3"/>
      <c r="M270" s="3"/>
      <c r="N270" s="3"/>
      <c r="O270" s="3"/>
    </row>
    <row r="271" spans="1:15" s="192" customFormat="1">
      <c r="A271" s="139"/>
      <c r="C271" s="398"/>
      <c r="D271" s="398"/>
      <c r="E271" s="398"/>
      <c r="F271" s="398"/>
      <c r="G271" s="45"/>
      <c r="H271" s="45"/>
      <c r="I271" s="45"/>
      <c r="J271" s="45"/>
      <c r="K271" s="3"/>
      <c r="L271" s="3"/>
      <c r="M271" s="3"/>
      <c r="N271" s="3"/>
      <c r="O271" s="3"/>
    </row>
    <row r="272" spans="1:15" s="192" customFormat="1">
      <c r="A272" s="139"/>
      <c r="C272" s="398"/>
      <c r="D272" s="398"/>
      <c r="E272" s="398"/>
      <c r="F272" s="398"/>
      <c r="G272" s="45"/>
      <c r="H272" s="45"/>
      <c r="I272" s="45"/>
      <c r="J272" s="45"/>
      <c r="K272" s="3"/>
      <c r="L272" s="3"/>
      <c r="M272" s="3"/>
      <c r="N272" s="3"/>
      <c r="O272" s="3"/>
    </row>
    <row r="273" spans="1:15" s="192" customFormat="1">
      <c r="A273" s="139"/>
      <c r="C273" s="398"/>
      <c r="D273" s="398"/>
      <c r="E273" s="398"/>
      <c r="F273" s="398"/>
      <c r="G273" s="45"/>
      <c r="H273" s="45"/>
      <c r="I273" s="45"/>
      <c r="J273" s="45"/>
      <c r="K273" s="3"/>
      <c r="L273" s="3"/>
      <c r="M273" s="3"/>
      <c r="N273" s="3"/>
      <c r="O273" s="3"/>
    </row>
    <row r="274" spans="1:15" s="192" customFormat="1">
      <c r="A274" s="139"/>
      <c r="C274" s="398"/>
      <c r="D274" s="398"/>
      <c r="E274" s="398"/>
      <c r="F274" s="398"/>
      <c r="G274" s="45"/>
      <c r="H274" s="45"/>
      <c r="I274" s="45"/>
      <c r="J274" s="45"/>
      <c r="K274" s="3"/>
      <c r="L274" s="3"/>
      <c r="M274" s="3"/>
      <c r="N274" s="3"/>
      <c r="O274" s="3"/>
    </row>
    <row r="275" spans="1:15" s="192" customFormat="1">
      <c r="A275" s="139"/>
      <c r="C275" s="398"/>
      <c r="D275" s="398"/>
      <c r="E275" s="398"/>
      <c r="F275" s="398"/>
      <c r="G275" s="45"/>
      <c r="H275" s="45"/>
      <c r="I275" s="45"/>
      <c r="J275" s="45"/>
      <c r="K275" s="3"/>
      <c r="L275" s="3"/>
      <c r="M275" s="3"/>
      <c r="N275" s="3"/>
      <c r="O275" s="3"/>
    </row>
    <row r="276" spans="1:15" s="192" customFormat="1">
      <c r="A276" s="139"/>
      <c r="C276" s="398"/>
      <c r="D276" s="398"/>
      <c r="E276" s="398"/>
      <c r="F276" s="398"/>
      <c r="G276" s="45"/>
      <c r="H276" s="45"/>
      <c r="I276" s="45"/>
      <c r="J276" s="45"/>
      <c r="K276" s="3"/>
      <c r="L276" s="3"/>
      <c r="M276" s="3"/>
      <c r="N276" s="3"/>
      <c r="O276" s="3"/>
    </row>
    <row r="277" spans="1:15" s="192" customFormat="1">
      <c r="A277" s="139"/>
      <c r="C277" s="398"/>
      <c r="D277" s="398"/>
      <c r="E277" s="398"/>
      <c r="F277" s="398"/>
      <c r="G277" s="45"/>
      <c r="H277" s="45"/>
      <c r="I277" s="45"/>
      <c r="J277" s="45"/>
      <c r="K277" s="3"/>
      <c r="L277" s="3"/>
      <c r="M277" s="3"/>
      <c r="N277" s="3"/>
      <c r="O277" s="3"/>
    </row>
    <row r="278" spans="1:15" s="192" customFormat="1">
      <c r="A278" s="139"/>
      <c r="C278" s="398"/>
      <c r="D278" s="398"/>
      <c r="E278" s="398"/>
      <c r="F278" s="398"/>
      <c r="G278" s="45"/>
      <c r="H278" s="45"/>
      <c r="I278" s="45"/>
      <c r="J278" s="45"/>
      <c r="K278" s="3"/>
      <c r="L278" s="3"/>
      <c r="M278" s="3"/>
      <c r="N278" s="3"/>
      <c r="O278" s="3"/>
    </row>
    <row r="279" spans="1:15" s="192" customFormat="1">
      <c r="A279" s="139"/>
      <c r="C279" s="398"/>
      <c r="D279" s="398"/>
      <c r="E279" s="398"/>
      <c r="F279" s="398"/>
      <c r="G279" s="45"/>
      <c r="H279" s="45"/>
      <c r="I279" s="45"/>
      <c r="J279" s="45"/>
      <c r="K279" s="3"/>
      <c r="L279" s="3"/>
      <c r="M279" s="3"/>
      <c r="N279" s="3"/>
      <c r="O279" s="3"/>
    </row>
    <row r="280" spans="1:15" s="192" customFormat="1">
      <c r="A280" s="139"/>
      <c r="C280" s="398"/>
      <c r="D280" s="398"/>
      <c r="E280" s="398"/>
      <c r="F280" s="398"/>
      <c r="G280" s="45"/>
      <c r="H280" s="45"/>
      <c r="I280" s="45"/>
      <c r="J280" s="45"/>
      <c r="K280" s="3"/>
      <c r="L280" s="3"/>
      <c r="M280" s="3"/>
      <c r="N280" s="3"/>
      <c r="O280" s="3"/>
    </row>
    <row r="281" spans="1:15" s="192" customFormat="1">
      <c r="A281" s="139"/>
      <c r="C281" s="398"/>
      <c r="D281" s="398"/>
      <c r="E281" s="398"/>
      <c r="F281" s="398"/>
      <c r="G281" s="45"/>
      <c r="H281" s="45"/>
      <c r="I281" s="45"/>
      <c r="J281" s="45"/>
      <c r="K281" s="3"/>
      <c r="L281" s="3"/>
      <c r="M281" s="3"/>
      <c r="N281" s="3"/>
      <c r="O281" s="3"/>
    </row>
    <row r="282" spans="1:15" s="192" customFormat="1">
      <c r="A282" s="139"/>
      <c r="C282" s="398"/>
      <c r="D282" s="398"/>
      <c r="E282" s="398"/>
      <c r="F282" s="398"/>
      <c r="G282" s="45"/>
      <c r="H282" s="45"/>
      <c r="I282" s="45"/>
      <c r="J282" s="45"/>
      <c r="K282" s="3"/>
      <c r="L282" s="3"/>
      <c r="M282" s="3"/>
      <c r="N282" s="3"/>
      <c r="O282" s="3"/>
    </row>
    <row r="283" spans="1:15" s="192" customFormat="1">
      <c r="A283" s="139"/>
      <c r="C283" s="398"/>
      <c r="D283" s="398"/>
      <c r="E283" s="398"/>
      <c r="F283" s="398"/>
      <c r="G283" s="45"/>
      <c r="H283" s="45"/>
      <c r="I283" s="45"/>
      <c r="J283" s="45"/>
      <c r="K283" s="3"/>
      <c r="L283" s="3"/>
      <c r="M283" s="3"/>
      <c r="N283" s="3"/>
      <c r="O283" s="3"/>
    </row>
    <row r="284" spans="1:15" s="192" customFormat="1">
      <c r="A284" s="139"/>
      <c r="C284" s="398"/>
      <c r="D284" s="398"/>
      <c r="E284" s="398"/>
      <c r="F284" s="398"/>
      <c r="G284" s="45"/>
      <c r="H284" s="45"/>
      <c r="I284" s="45"/>
      <c r="J284" s="45"/>
      <c r="K284" s="3"/>
      <c r="L284" s="3"/>
      <c r="M284" s="3"/>
      <c r="N284" s="3"/>
      <c r="O284" s="3"/>
    </row>
    <row r="285" spans="1:15" s="192" customFormat="1">
      <c r="A285" s="139"/>
      <c r="C285" s="398"/>
      <c r="D285" s="398"/>
      <c r="E285" s="398"/>
      <c r="F285" s="398"/>
      <c r="G285" s="45"/>
      <c r="H285" s="45"/>
      <c r="I285" s="45"/>
      <c r="J285" s="45"/>
      <c r="K285" s="3"/>
      <c r="L285" s="3"/>
      <c r="M285" s="3"/>
      <c r="N285" s="3"/>
      <c r="O285" s="3"/>
    </row>
    <row r="286" spans="1:15" s="192" customFormat="1">
      <c r="A286" s="139"/>
      <c r="C286" s="398"/>
      <c r="D286" s="398"/>
      <c r="E286" s="398"/>
      <c r="F286" s="398"/>
      <c r="G286" s="45"/>
      <c r="H286" s="45"/>
      <c r="I286" s="45"/>
      <c r="J286" s="45"/>
      <c r="K286" s="3"/>
      <c r="L286" s="3"/>
      <c r="M286" s="3"/>
      <c r="N286" s="3"/>
      <c r="O286" s="3"/>
    </row>
    <row r="287" spans="1:15" s="192" customFormat="1">
      <c r="A287" s="139"/>
      <c r="C287" s="398"/>
      <c r="D287" s="398"/>
      <c r="E287" s="398"/>
      <c r="F287" s="398"/>
      <c r="G287" s="45"/>
      <c r="H287" s="45"/>
      <c r="I287" s="45"/>
      <c r="J287" s="45"/>
      <c r="K287" s="3"/>
      <c r="L287" s="3"/>
      <c r="M287" s="3"/>
      <c r="N287" s="3"/>
      <c r="O287" s="3"/>
    </row>
    <row r="288" spans="1:15" s="192" customFormat="1">
      <c r="A288" s="139"/>
      <c r="C288" s="398"/>
      <c r="D288" s="398"/>
      <c r="E288" s="398"/>
      <c r="F288" s="398"/>
      <c r="G288" s="45"/>
      <c r="H288" s="45"/>
      <c r="I288" s="45"/>
      <c r="J288" s="45"/>
      <c r="K288" s="3"/>
      <c r="L288" s="3"/>
      <c r="M288" s="3"/>
      <c r="N288" s="3"/>
      <c r="O288" s="3"/>
    </row>
    <row r="289" spans="1:15" s="192" customFormat="1">
      <c r="A289" s="139"/>
      <c r="C289" s="398"/>
      <c r="D289" s="398"/>
      <c r="E289" s="398"/>
      <c r="F289" s="398"/>
      <c r="G289" s="45"/>
      <c r="H289" s="45"/>
      <c r="I289" s="45"/>
      <c r="J289" s="45"/>
      <c r="K289" s="3"/>
      <c r="L289" s="3"/>
      <c r="M289" s="3"/>
      <c r="N289" s="3"/>
      <c r="O289" s="3"/>
    </row>
    <row r="290" spans="1:15" s="192" customFormat="1">
      <c r="A290" s="139"/>
      <c r="C290" s="398"/>
      <c r="D290" s="398"/>
      <c r="E290" s="398"/>
      <c r="F290" s="398"/>
      <c r="G290" s="45"/>
      <c r="H290" s="45"/>
      <c r="I290" s="45"/>
      <c r="J290" s="45"/>
      <c r="K290" s="3"/>
      <c r="L290" s="3"/>
      <c r="M290" s="3"/>
      <c r="N290" s="3"/>
      <c r="O290" s="3"/>
    </row>
    <row r="291" spans="1:15" s="192" customFormat="1">
      <c r="A291" s="139"/>
      <c r="C291" s="398"/>
      <c r="D291" s="398"/>
      <c r="E291" s="398"/>
      <c r="F291" s="398"/>
      <c r="G291" s="45"/>
      <c r="H291" s="45"/>
      <c r="I291" s="45"/>
      <c r="J291" s="45"/>
      <c r="K291" s="3"/>
      <c r="L291" s="3"/>
      <c r="M291" s="3"/>
      <c r="N291" s="3"/>
      <c r="O291" s="3"/>
    </row>
    <row r="292" spans="1:15" s="192" customFormat="1">
      <c r="A292" s="139"/>
      <c r="C292" s="398"/>
      <c r="D292" s="398"/>
      <c r="E292" s="398"/>
      <c r="F292" s="398"/>
      <c r="G292" s="45"/>
      <c r="H292" s="45"/>
      <c r="I292" s="45"/>
      <c r="J292" s="45"/>
      <c r="K292" s="3"/>
      <c r="L292" s="3"/>
      <c r="M292" s="3"/>
      <c r="N292" s="3"/>
      <c r="O292" s="3"/>
    </row>
    <row r="293" spans="1:15" s="192" customFormat="1">
      <c r="A293" s="139"/>
      <c r="C293" s="398"/>
      <c r="D293" s="398"/>
      <c r="E293" s="398"/>
      <c r="F293" s="398"/>
      <c r="G293" s="45"/>
      <c r="H293" s="45"/>
      <c r="I293" s="45"/>
      <c r="J293" s="45"/>
      <c r="K293" s="3"/>
      <c r="L293" s="3"/>
      <c r="M293" s="3"/>
      <c r="N293" s="3"/>
      <c r="O293" s="3"/>
    </row>
    <row r="294" spans="1:15" s="192" customFormat="1">
      <c r="A294" s="139"/>
      <c r="C294" s="398"/>
      <c r="D294" s="398"/>
      <c r="E294" s="398"/>
      <c r="F294" s="398"/>
      <c r="G294" s="45"/>
      <c r="H294" s="45"/>
      <c r="I294" s="45"/>
      <c r="J294" s="45"/>
      <c r="K294" s="3"/>
      <c r="L294" s="3"/>
      <c r="M294" s="3"/>
      <c r="N294" s="3"/>
      <c r="O294" s="3"/>
    </row>
    <row r="295" spans="1:15" s="192" customFormat="1">
      <c r="A295" s="139"/>
      <c r="C295" s="398"/>
      <c r="D295" s="398"/>
      <c r="E295" s="398"/>
      <c r="F295" s="398"/>
      <c r="G295" s="45"/>
      <c r="H295" s="45"/>
      <c r="I295" s="45"/>
      <c r="J295" s="45"/>
      <c r="K295" s="3"/>
      <c r="L295" s="3"/>
      <c r="M295" s="3"/>
      <c r="N295" s="3"/>
      <c r="O295" s="3"/>
    </row>
    <row r="296" spans="1:15" s="192" customFormat="1">
      <c r="A296" s="139"/>
      <c r="C296" s="398"/>
      <c r="D296" s="398"/>
      <c r="E296" s="398"/>
      <c r="F296" s="398"/>
      <c r="G296" s="45"/>
      <c r="H296" s="45"/>
      <c r="I296" s="45"/>
      <c r="J296" s="45"/>
      <c r="K296" s="3"/>
      <c r="L296" s="3"/>
      <c r="M296" s="3"/>
      <c r="N296" s="3"/>
      <c r="O296" s="3"/>
    </row>
    <row r="297" spans="1:15" s="192" customFormat="1">
      <c r="A297" s="139"/>
      <c r="C297" s="398"/>
      <c r="D297" s="398"/>
      <c r="E297" s="398"/>
      <c r="F297" s="398"/>
      <c r="G297" s="45"/>
      <c r="H297" s="45"/>
      <c r="I297" s="45"/>
      <c r="J297" s="45"/>
      <c r="K297" s="3"/>
      <c r="L297" s="3"/>
      <c r="M297" s="3"/>
      <c r="N297" s="3"/>
      <c r="O297" s="3"/>
    </row>
    <row r="298" spans="1:15" s="192" customFormat="1">
      <c r="A298" s="139"/>
      <c r="C298" s="398"/>
      <c r="D298" s="398"/>
      <c r="E298" s="398"/>
      <c r="F298" s="398"/>
      <c r="G298" s="45"/>
      <c r="H298" s="45"/>
      <c r="I298" s="45"/>
      <c r="J298" s="45"/>
      <c r="K298" s="3"/>
      <c r="L298" s="3"/>
      <c r="M298" s="3"/>
      <c r="N298" s="3"/>
      <c r="O298" s="3"/>
    </row>
    <row r="299" spans="1:15" s="192" customFormat="1">
      <c r="A299" s="139"/>
      <c r="C299" s="398"/>
      <c r="D299" s="398"/>
      <c r="E299" s="398"/>
      <c r="F299" s="398"/>
      <c r="G299" s="45"/>
      <c r="H299" s="45"/>
      <c r="I299" s="45"/>
      <c r="J299" s="45"/>
      <c r="K299" s="3"/>
      <c r="L299" s="3"/>
      <c r="M299" s="3"/>
      <c r="N299" s="3"/>
      <c r="O299" s="3"/>
    </row>
    <row r="300" spans="1:15" s="192" customFormat="1">
      <c r="A300" s="139"/>
      <c r="C300" s="398"/>
      <c r="D300" s="398"/>
      <c r="E300" s="398"/>
      <c r="F300" s="398"/>
      <c r="G300" s="45"/>
      <c r="H300" s="45"/>
      <c r="I300" s="45"/>
      <c r="J300" s="45"/>
      <c r="K300" s="3"/>
      <c r="L300" s="3"/>
      <c r="M300" s="3"/>
      <c r="N300" s="3"/>
      <c r="O300" s="3"/>
    </row>
    <row r="301" spans="1:15" s="192" customFormat="1">
      <c r="A301" s="139"/>
      <c r="C301" s="398"/>
      <c r="D301" s="398"/>
      <c r="E301" s="398"/>
      <c r="F301" s="398"/>
      <c r="G301" s="45"/>
      <c r="H301" s="45"/>
      <c r="I301" s="45"/>
      <c r="J301" s="45"/>
      <c r="K301" s="3"/>
      <c r="L301" s="3"/>
      <c r="M301" s="3"/>
      <c r="N301" s="3"/>
      <c r="O301" s="3"/>
    </row>
    <row r="302" spans="1:15" s="192" customFormat="1">
      <c r="A302" s="139"/>
      <c r="C302" s="398"/>
      <c r="D302" s="398"/>
      <c r="E302" s="398"/>
      <c r="F302" s="398"/>
      <c r="G302" s="45"/>
      <c r="H302" s="45"/>
      <c r="I302" s="45"/>
      <c r="J302" s="45"/>
      <c r="K302" s="3"/>
      <c r="L302" s="3"/>
      <c r="M302" s="3"/>
      <c r="N302" s="3"/>
      <c r="O302" s="3"/>
    </row>
    <row r="303" spans="1:15" s="192" customFormat="1">
      <c r="A303" s="139"/>
      <c r="C303" s="398"/>
      <c r="D303" s="398"/>
      <c r="E303" s="398"/>
      <c r="F303" s="398"/>
      <c r="G303" s="45"/>
      <c r="H303" s="45"/>
      <c r="I303" s="45"/>
      <c r="J303" s="45"/>
      <c r="K303" s="3"/>
      <c r="L303" s="3"/>
      <c r="M303" s="3"/>
      <c r="N303" s="3"/>
      <c r="O303" s="3"/>
    </row>
    <row r="304" spans="1:15" s="192" customFormat="1">
      <c r="A304" s="139"/>
      <c r="C304" s="398"/>
      <c r="D304" s="398"/>
      <c r="E304" s="398"/>
      <c r="F304" s="398"/>
      <c r="G304" s="45"/>
      <c r="H304" s="45"/>
      <c r="I304" s="45"/>
      <c r="J304" s="45"/>
      <c r="K304" s="3"/>
      <c r="L304" s="3"/>
      <c r="M304" s="3"/>
      <c r="N304" s="3"/>
      <c r="O304" s="3"/>
    </row>
    <row r="305" spans="1:15" s="192" customFormat="1">
      <c r="A305" s="139"/>
      <c r="C305" s="398"/>
      <c r="D305" s="398"/>
      <c r="E305" s="398"/>
      <c r="F305" s="398"/>
      <c r="G305" s="45"/>
      <c r="H305" s="45"/>
      <c r="I305" s="45"/>
      <c r="J305" s="45"/>
      <c r="K305" s="3"/>
      <c r="L305" s="3"/>
      <c r="M305" s="3"/>
      <c r="N305" s="3"/>
      <c r="O305" s="3"/>
    </row>
    <row r="306" spans="1:15" s="192" customFormat="1">
      <c r="A306" s="139"/>
      <c r="C306" s="398"/>
      <c r="D306" s="398"/>
      <c r="E306" s="398"/>
      <c r="F306" s="398"/>
      <c r="G306" s="45"/>
      <c r="H306" s="45"/>
      <c r="I306" s="45"/>
      <c r="J306" s="45"/>
      <c r="K306" s="3"/>
      <c r="L306" s="3"/>
      <c r="M306" s="3"/>
      <c r="N306" s="3"/>
      <c r="O306" s="3"/>
    </row>
    <row r="307" spans="1:15" s="192" customFormat="1">
      <c r="A307" s="139"/>
      <c r="C307" s="398"/>
      <c r="D307" s="398"/>
      <c r="E307" s="398"/>
      <c r="F307" s="398"/>
      <c r="G307" s="45"/>
      <c r="H307" s="45"/>
      <c r="I307" s="45"/>
      <c r="J307" s="45"/>
      <c r="K307" s="3"/>
      <c r="L307" s="3"/>
      <c r="M307" s="3"/>
      <c r="N307" s="3"/>
      <c r="O307" s="3"/>
    </row>
    <row r="308" spans="1:15" s="192" customFormat="1">
      <c r="A308" s="139"/>
      <c r="C308" s="398"/>
      <c r="D308" s="398"/>
      <c r="E308" s="398"/>
      <c r="F308" s="398"/>
      <c r="G308" s="45"/>
      <c r="H308" s="45"/>
      <c r="I308" s="45"/>
      <c r="J308" s="45"/>
      <c r="K308" s="3"/>
      <c r="L308" s="3"/>
      <c r="M308" s="3"/>
      <c r="N308" s="3"/>
      <c r="O308" s="3"/>
    </row>
    <row r="309" spans="1:15" s="192" customFormat="1">
      <c r="A309" s="139"/>
      <c r="C309" s="398"/>
      <c r="D309" s="398"/>
      <c r="E309" s="398"/>
      <c r="F309" s="398"/>
      <c r="G309" s="45"/>
      <c r="H309" s="45"/>
      <c r="I309" s="45"/>
      <c r="J309" s="45"/>
      <c r="K309" s="3"/>
      <c r="L309" s="3"/>
      <c r="M309" s="3"/>
      <c r="N309" s="3"/>
      <c r="O309" s="3"/>
    </row>
    <row r="310" spans="1:15" s="192" customFormat="1">
      <c r="A310" s="139"/>
      <c r="C310" s="398"/>
      <c r="D310" s="398"/>
      <c r="E310" s="398"/>
      <c r="F310" s="398"/>
      <c r="G310" s="45"/>
      <c r="H310" s="45"/>
      <c r="I310" s="45"/>
      <c r="J310" s="45"/>
      <c r="K310" s="3"/>
      <c r="L310" s="3"/>
      <c r="M310" s="3"/>
      <c r="N310" s="3"/>
      <c r="O310" s="3"/>
    </row>
    <row r="311" spans="1:15" s="192" customFormat="1">
      <c r="A311" s="139"/>
      <c r="C311" s="398"/>
      <c r="D311" s="398"/>
      <c r="E311" s="398"/>
      <c r="F311" s="398"/>
      <c r="G311" s="45"/>
      <c r="H311" s="45"/>
      <c r="I311" s="45"/>
      <c r="J311" s="45"/>
      <c r="K311" s="3"/>
      <c r="L311" s="3"/>
      <c r="M311" s="3"/>
      <c r="N311" s="3"/>
      <c r="O311" s="3"/>
    </row>
  </sheetData>
  <mergeCells count="13">
    <mergeCell ref="C88:D88"/>
    <mergeCell ref="G88:I88"/>
    <mergeCell ref="C89:D89"/>
    <mergeCell ref="G89:I89"/>
    <mergeCell ref="A2:H2"/>
    <mergeCell ref="I3:J3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64" orientation="landscape" r:id="rId1"/>
  <rowBreaks count="1" manualBreakCount="1">
    <brk id="68" max="9" man="1"/>
  </rowBreaks>
  <ignoredErrors>
    <ignoredError sqref="F68 F77 F85 D68 D77 F38" formula="1"/>
    <ignoredError sqref="C38:D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</vt:i4>
      </vt:variant>
    </vt:vector>
  </HeadingPairs>
  <TitlesOfParts>
    <vt:vector size="32" baseType="lpstr">
      <vt:lpstr>Осн. фін. пок.</vt:lpstr>
      <vt:lpstr>I. Фін результат</vt:lpstr>
      <vt:lpstr>Розшифровка до Формування </vt:lpstr>
      <vt:lpstr>ІІ. Розр. з бюджетом</vt:lpstr>
      <vt:lpstr>Розшифровка до розр з бюдж</vt:lpstr>
      <vt:lpstr>ІІІ. Рух грош. коштів</vt:lpstr>
      <vt:lpstr>Розшифровка до Руху</vt:lpstr>
      <vt:lpstr>IV. Кап. інвестиції</vt:lpstr>
      <vt:lpstr>Розшифровка кап 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розр з бюдж'!Область_печати</vt:lpstr>
      <vt:lpstr>'Розшифровка до Руху'!Область_печати</vt:lpstr>
      <vt:lpstr>'Розшифровка до Формування '!Область_печати</vt:lpstr>
      <vt:lpstr>'Розшифровка кап 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2021-12-14T08:08:26Z</cp:lastPrinted>
  <dcterms:created xsi:type="dcterms:W3CDTF">2003-03-13T16:00:22Z</dcterms:created>
  <dcterms:modified xsi:type="dcterms:W3CDTF">2021-12-14T08:09:27Z</dcterms:modified>
</cp:coreProperties>
</file>